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 yWindow="-12" windowWidth="14196" windowHeight="8580" activeTab="6"/>
  </bookViews>
  <sheets>
    <sheet name="Novosti" sheetId="21" r:id="rId1"/>
    <sheet name="Upute" sheetId="10" r:id="rId2"/>
    <sheet name="PraviPod707" sheetId="30" state="hidden" r:id="rId3"/>
    <sheet name="PraviPod708" sheetId="33" state="hidden" r:id="rId4"/>
    <sheet name="PraviPod709" sheetId="31" state="hidden" r:id="rId5"/>
    <sheet name="PraviPod710" sheetId="32" state="hidden" r:id="rId6"/>
    <sheet name="RefStr" sheetId="25" r:id="rId7"/>
    <sheet name="PRRAS" sheetId="1" r:id="rId8"/>
    <sheet name="BIL" sheetId="29" r:id="rId9"/>
    <sheet name="GPRIZNPF" sheetId="28" r:id="rId10"/>
    <sheet name="Sifre" sheetId="26" r:id="rId11"/>
    <sheet name="Kontrole" sheetId="3" r:id="rId12"/>
    <sheet name="Promjene" sheetId="23" r:id="rId13"/>
  </sheets>
  <definedNames>
    <definedName name="_xlnm.Print_Area" localSheetId="8">BIL!$B$3:$L$231</definedName>
    <definedName name="_xlnm.Print_Area" localSheetId="9">GPRIZNPF!$B$3:$L$69</definedName>
    <definedName name="_xlnm.Print_Area" localSheetId="11">Kontrole!$A$2:$J$34</definedName>
    <definedName name="_xlnm.Print_Area" localSheetId="0">Novosti!$B$2:$J$7</definedName>
    <definedName name="_xlnm.Print_Area" localSheetId="7">PRRAS!$B$3:$L$203</definedName>
    <definedName name="_xlnm.Print_Area" localSheetId="6">RefStr!$B$3:$J$53</definedName>
    <definedName name="_xlnm.Print_Area" localSheetId="10">Sifre!$A$3:$I$618</definedName>
    <definedName name="_xlnm.Print_Area" localSheetId="1">Upute!$B$2:$J$15</definedName>
    <definedName name="_xlnm.Print_Titles" localSheetId="7">PRRAS!$16:$17</definedName>
    <definedName name="_xlnm.Print_Titles" localSheetId="10">Sifre!$3:$3</definedName>
  </definedNames>
  <calcPr calcId="124519" fullCalcOnLoad="1"/>
</workbook>
</file>

<file path=xl/calcChain.xml><?xml version="1.0" encoding="utf-8"?>
<calcChain xmlns="http://schemas.openxmlformats.org/spreadsheetml/2006/main">
  <c r="J17" i="25"/>
  <c r="D15"/>
  <c r="G8" i="30"/>
  <c r="G29"/>
  <c r="K215" i="29"/>
  <c r="K214"/>
  <c r="J167"/>
  <c r="J215"/>
  <c r="J214"/>
  <c r="K60" i="28"/>
  <c r="J60"/>
  <c r="K49"/>
  <c r="K35"/>
  <c r="K47"/>
  <c r="J35"/>
  <c r="J47"/>
  <c r="K22"/>
  <c r="K33"/>
  <c r="M29" i="3"/>
  <c r="J22" i="28"/>
  <c r="J33"/>
  <c r="K222" i="29"/>
  <c r="J222"/>
  <c r="K211"/>
  <c r="J211"/>
  <c r="J209"/>
  <c r="K209"/>
  <c r="K205"/>
  <c r="J205"/>
  <c r="K202"/>
  <c r="K201"/>
  <c r="J202"/>
  <c r="J201"/>
  <c r="K197"/>
  <c r="J197"/>
  <c r="K194"/>
  <c r="K193"/>
  <c r="J194"/>
  <c r="J193"/>
  <c r="K189"/>
  <c r="J189"/>
  <c r="K183"/>
  <c r="J183"/>
  <c r="K175"/>
  <c r="J175"/>
  <c r="J166"/>
  <c r="K167"/>
  <c r="K166"/>
  <c r="K160"/>
  <c r="J160"/>
  <c r="K155"/>
  <c r="K151"/>
  <c r="J155"/>
  <c r="J151"/>
  <c r="K147"/>
  <c r="J147"/>
  <c r="K144"/>
  <c r="K143"/>
  <c r="J144"/>
  <c r="J143"/>
  <c r="K139"/>
  <c r="J139"/>
  <c r="K136"/>
  <c r="J136"/>
  <c r="K133"/>
  <c r="J133"/>
  <c r="K130"/>
  <c r="J130"/>
  <c r="K127"/>
  <c r="J127"/>
  <c r="K124"/>
  <c r="K123"/>
  <c r="J124"/>
  <c r="J123"/>
  <c r="K118"/>
  <c r="J118"/>
  <c r="K113"/>
  <c r="J113"/>
  <c r="K107"/>
  <c r="J107"/>
  <c r="K102"/>
  <c r="K101"/>
  <c r="J102"/>
  <c r="J101"/>
  <c r="K94"/>
  <c r="K93"/>
  <c r="J94"/>
  <c r="J93"/>
  <c r="K88"/>
  <c r="J88"/>
  <c r="K83"/>
  <c r="K82"/>
  <c r="J83"/>
  <c r="J82"/>
  <c r="K77"/>
  <c r="K73"/>
  <c r="J77"/>
  <c r="J73"/>
  <c r="K69"/>
  <c r="J69"/>
  <c r="K66"/>
  <c r="K65"/>
  <c r="J66"/>
  <c r="J65"/>
  <c r="K60"/>
  <c r="J60"/>
  <c r="K57"/>
  <c r="J57"/>
  <c r="K52"/>
  <c r="J52"/>
  <c r="K49"/>
  <c r="J49"/>
  <c r="K41"/>
  <c r="J41"/>
  <c r="K37"/>
  <c r="K36"/>
  <c r="J37"/>
  <c r="J36"/>
  <c r="K26"/>
  <c r="J26"/>
  <c r="K22"/>
  <c r="K21"/>
  <c r="J22"/>
  <c r="J21"/>
  <c r="J20"/>
  <c r="K194" i="1"/>
  <c r="J194"/>
  <c r="K179"/>
  <c r="J179"/>
  <c r="K165"/>
  <c r="K166"/>
  <c r="J166"/>
  <c r="J165"/>
  <c r="K158"/>
  <c r="J158"/>
  <c r="K153"/>
  <c r="K147"/>
  <c r="J153"/>
  <c r="K148"/>
  <c r="J148"/>
  <c r="J147"/>
  <c r="K144"/>
  <c r="J144"/>
  <c r="K140"/>
  <c r="K139"/>
  <c r="J140"/>
  <c r="J139"/>
  <c r="K134"/>
  <c r="K128"/>
  <c r="J134"/>
  <c r="K130"/>
  <c r="J130"/>
  <c r="J128"/>
  <c r="K121"/>
  <c r="J121"/>
  <c r="K116"/>
  <c r="K86"/>
  <c r="J116"/>
  <c r="K106"/>
  <c r="J106"/>
  <c r="K101"/>
  <c r="J101"/>
  <c r="K96"/>
  <c r="J96"/>
  <c r="K91"/>
  <c r="J91"/>
  <c r="K87"/>
  <c r="J87"/>
  <c r="J86"/>
  <c r="K81"/>
  <c r="J81"/>
  <c r="K75"/>
  <c r="K74"/>
  <c r="J75"/>
  <c r="J74"/>
  <c r="K67"/>
  <c r="J67"/>
  <c r="K63"/>
  <c r="J63"/>
  <c r="K59"/>
  <c r="K58"/>
  <c r="J59"/>
  <c r="J58"/>
  <c r="K55"/>
  <c r="J55"/>
  <c r="K51"/>
  <c r="J51"/>
  <c r="K48"/>
  <c r="J48"/>
  <c r="K43"/>
  <c r="J43"/>
  <c r="J42"/>
  <c r="K42"/>
  <c r="K39"/>
  <c r="J39"/>
  <c r="K30"/>
  <c r="K29"/>
  <c r="J30"/>
  <c r="J29"/>
  <c r="K26"/>
  <c r="J26"/>
  <c r="K23"/>
  <c r="J23"/>
  <c r="K20"/>
  <c r="J20"/>
  <c r="A5" i="3"/>
  <c r="A6"/>
  <c r="A7"/>
  <c r="A8"/>
  <c r="A9"/>
  <c r="A10"/>
  <c r="A11"/>
  <c r="A12"/>
  <c r="A14"/>
  <c r="A15"/>
  <c r="A16"/>
  <c r="A17"/>
  <c r="A18"/>
  <c r="A9" i="32"/>
  <c r="B9"/>
  <c r="C9"/>
  <c r="A25"/>
  <c r="B25"/>
  <c r="J25" s="1"/>
  <c r="C25"/>
  <c r="F25" s="1"/>
  <c r="B18"/>
  <c r="A18"/>
  <c r="F18" s="1"/>
  <c r="C18"/>
  <c r="B34"/>
  <c r="C34"/>
  <c r="J34"/>
  <c r="B3"/>
  <c r="J3" s="1"/>
  <c r="C3"/>
  <c r="B4"/>
  <c r="J4" s="1"/>
  <c r="C4"/>
  <c r="B6"/>
  <c r="C6"/>
  <c r="B7"/>
  <c r="J7" s="1"/>
  <c r="C7"/>
  <c r="B8"/>
  <c r="C8"/>
  <c r="B10"/>
  <c r="C10"/>
  <c r="J10"/>
  <c r="B11"/>
  <c r="F11" s="1"/>
  <c r="C11"/>
  <c r="B12"/>
  <c r="J12" s="1"/>
  <c r="C12"/>
  <c r="B13"/>
  <c r="C13"/>
  <c r="J13" s="1"/>
  <c r="B14"/>
  <c r="C14"/>
  <c r="B15"/>
  <c r="J15" s="1"/>
  <c r="C15"/>
  <c r="A15"/>
  <c r="F15" s="1"/>
  <c r="B19"/>
  <c r="F19"/>
  <c r="C19"/>
  <c r="B20"/>
  <c r="J20" s="1"/>
  <c r="C20"/>
  <c r="B21"/>
  <c r="C21"/>
  <c r="J21"/>
  <c r="B22"/>
  <c r="J22" s="1"/>
  <c r="C22"/>
  <c r="B23"/>
  <c r="C23"/>
  <c r="J23"/>
  <c r="B24"/>
  <c r="F24"/>
  <c r="C24"/>
  <c r="B26"/>
  <c r="C26"/>
  <c r="B27"/>
  <c r="J27"/>
  <c r="C27"/>
  <c r="B28"/>
  <c r="A28"/>
  <c r="C28"/>
  <c r="B31"/>
  <c r="B32"/>
  <c r="J32" s="1"/>
  <c r="C32"/>
  <c r="B33"/>
  <c r="C33"/>
  <c r="B35"/>
  <c r="C35"/>
  <c r="B36"/>
  <c r="C36"/>
  <c r="J36"/>
  <c r="B37"/>
  <c r="C37"/>
  <c r="J37"/>
  <c r="B38"/>
  <c r="C38"/>
  <c r="B39"/>
  <c r="C39"/>
  <c r="J39"/>
  <c r="B40"/>
  <c r="C40"/>
  <c r="B2"/>
  <c r="J2" s="1"/>
  <c r="C2"/>
  <c r="A4"/>
  <c r="F4" s="1"/>
  <c r="A5"/>
  <c r="A6"/>
  <c r="F6" s="1"/>
  <c r="A7"/>
  <c r="A8"/>
  <c r="A10"/>
  <c r="F10" s="1"/>
  <c r="A11"/>
  <c r="A12"/>
  <c r="A13"/>
  <c r="F13"/>
  <c r="A14"/>
  <c r="F14" s="1"/>
  <c r="A16"/>
  <c r="A17"/>
  <c r="A19"/>
  <c r="A20"/>
  <c r="F20" s="1"/>
  <c r="A21"/>
  <c r="A22"/>
  <c r="A23"/>
  <c r="A24"/>
  <c r="A26"/>
  <c r="F26" s="1"/>
  <c r="A27"/>
  <c r="A29"/>
  <c r="A30"/>
  <c r="A31"/>
  <c r="A32"/>
  <c r="A33"/>
  <c r="A34"/>
  <c r="A35"/>
  <c r="A36"/>
  <c r="A37"/>
  <c r="F37"/>
  <c r="A38"/>
  <c r="F38"/>
  <c r="A39"/>
  <c r="A40"/>
  <c r="F40" s="1"/>
  <c r="A41"/>
  <c r="B6" i="33"/>
  <c r="C6"/>
  <c r="J6"/>
  <c r="B7"/>
  <c r="C7"/>
  <c r="B8"/>
  <c r="C8"/>
  <c r="J8"/>
  <c r="B10"/>
  <c r="C10"/>
  <c r="J10"/>
  <c r="B11"/>
  <c r="J11"/>
  <c r="C11"/>
  <c r="B12"/>
  <c r="C12"/>
  <c r="J12"/>
  <c r="B13"/>
  <c r="J13" s="1"/>
  <c r="C13"/>
  <c r="B14"/>
  <c r="J14" s="1"/>
  <c r="C14"/>
  <c r="B15"/>
  <c r="C15"/>
  <c r="J15" s="1"/>
  <c r="B16"/>
  <c r="J16" s="1"/>
  <c r="C16"/>
  <c r="B17"/>
  <c r="C17"/>
  <c r="B18"/>
  <c r="C18"/>
  <c r="J18" s="1"/>
  <c r="B21"/>
  <c r="C21"/>
  <c r="B22"/>
  <c r="J22" s="1"/>
  <c r="C22"/>
  <c r="B23"/>
  <c r="C23"/>
  <c r="F23" s="1"/>
  <c r="B25"/>
  <c r="F25" s="1"/>
  <c r="C25"/>
  <c r="B26"/>
  <c r="J26" s="1"/>
  <c r="C26"/>
  <c r="B27"/>
  <c r="C27"/>
  <c r="J27" s="1"/>
  <c r="B28"/>
  <c r="J28" s="1"/>
  <c r="C28"/>
  <c r="A28"/>
  <c r="F28" s="1"/>
  <c r="B29"/>
  <c r="C29"/>
  <c r="J29" s="1"/>
  <c r="B30"/>
  <c r="J30" s="1"/>
  <c r="C30"/>
  <c r="B31"/>
  <c r="C31"/>
  <c r="J31"/>
  <c r="B33"/>
  <c r="C33"/>
  <c r="J33"/>
  <c r="B34"/>
  <c r="C34"/>
  <c r="B36"/>
  <c r="C36"/>
  <c r="J36"/>
  <c r="B37"/>
  <c r="J37" s="1"/>
  <c r="C37"/>
  <c r="B38"/>
  <c r="J38" s="1"/>
  <c r="C38"/>
  <c r="B39"/>
  <c r="C39"/>
  <c r="J39" s="1"/>
  <c r="B41"/>
  <c r="C41"/>
  <c r="B42"/>
  <c r="C42"/>
  <c r="B44"/>
  <c r="C44"/>
  <c r="J44"/>
  <c r="B45"/>
  <c r="J45" s="1"/>
  <c r="C45"/>
  <c r="B46"/>
  <c r="J46" s="1"/>
  <c r="C46"/>
  <c r="B47"/>
  <c r="C47"/>
  <c r="B50"/>
  <c r="F50" s="1"/>
  <c r="C50"/>
  <c r="B51"/>
  <c r="J51" s="1"/>
  <c r="C51"/>
  <c r="B53"/>
  <c r="C53"/>
  <c r="J53" s="1"/>
  <c r="B54"/>
  <c r="C54"/>
  <c r="B55"/>
  <c r="J55" s="1"/>
  <c r="C55"/>
  <c r="B57"/>
  <c r="C57"/>
  <c r="B58"/>
  <c r="J58" s="1"/>
  <c r="C58"/>
  <c r="B59"/>
  <c r="C59"/>
  <c r="J59"/>
  <c r="B61"/>
  <c r="J61" s="1"/>
  <c r="C61"/>
  <c r="B62"/>
  <c r="C62"/>
  <c r="B63"/>
  <c r="J63" s="1"/>
  <c r="C63"/>
  <c r="F63" s="1"/>
  <c r="B64"/>
  <c r="J64" s="1"/>
  <c r="C64"/>
  <c r="B67"/>
  <c r="C67"/>
  <c r="B68"/>
  <c r="C68"/>
  <c r="J68" s="1"/>
  <c r="B69"/>
  <c r="J69" s="1"/>
  <c r="C69"/>
  <c r="B70"/>
  <c r="C70"/>
  <c r="J70"/>
  <c r="B72"/>
  <c r="C72"/>
  <c r="J72"/>
  <c r="B73"/>
  <c r="C73"/>
  <c r="J73" s="1"/>
  <c r="B74"/>
  <c r="C74"/>
  <c r="J74"/>
  <c r="B78"/>
  <c r="J78" s="1"/>
  <c r="C78"/>
  <c r="B79"/>
  <c r="J79" s="1"/>
  <c r="C79"/>
  <c r="B80"/>
  <c r="C80"/>
  <c r="J80" s="1"/>
  <c r="B81"/>
  <c r="J81" s="1"/>
  <c r="C81"/>
  <c r="B82"/>
  <c r="C82"/>
  <c r="B83"/>
  <c r="C83"/>
  <c r="J83" s="1"/>
  <c r="B86"/>
  <c r="C86"/>
  <c r="B87"/>
  <c r="C87"/>
  <c r="B88"/>
  <c r="C88"/>
  <c r="J88"/>
  <c r="B89"/>
  <c r="F89"/>
  <c r="C89"/>
  <c r="B91"/>
  <c r="C91"/>
  <c r="J91"/>
  <c r="B92"/>
  <c r="C92"/>
  <c r="F92"/>
  <c r="B93"/>
  <c r="J93" s="1"/>
  <c r="C93"/>
  <c r="B94"/>
  <c r="C94"/>
  <c r="J94" s="1"/>
  <c r="B95"/>
  <c r="J95" s="1"/>
  <c r="C95"/>
  <c r="B97"/>
  <c r="C97"/>
  <c r="J97"/>
  <c r="B98"/>
  <c r="C98"/>
  <c r="B99"/>
  <c r="C99"/>
  <c r="B100"/>
  <c r="C100"/>
  <c r="B102"/>
  <c r="F102" s="1"/>
  <c r="C102"/>
  <c r="B103"/>
  <c r="J103" s="1"/>
  <c r="C103"/>
  <c r="B104"/>
  <c r="C104"/>
  <c r="J104"/>
  <c r="B105"/>
  <c r="J105" s="1"/>
  <c r="C105"/>
  <c r="B108"/>
  <c r="C108"/>
  <c r="B109"/>
  <c r="C109"/>
  <c r="J109"/>
  <c r="B111"/>
  <c r="J111" s="1"/>
  <c r="C111"/>
  <c r="B112"/>
  <c r="J112" s="1"/>
  <c r="C112"/>
  <c r="B114"/>
  <c r="C114"/>
  <c r="B115"/>
  <c r="C115"/>
  <c r="B117"/>
  <c r="C117"/>
  <c r="J117" s="1"/>
  <c r="B118"/>
  <c r="C118"/>
  <c r="J118" s="1"/>
  <c r="B120"/>
  <c r="C120"/>
  <c r="B121"/>
  <c r="C121"/>
  <c r="B123"/>
  <c r="C123"/>
  <c r="J123"/>
  <c r="B124"/>
  <c r="C124"/>
  <c r="B125"/>
  <c r="C125"/>
  <c r="J125"/>
  <c r="B128"/>
  <c r="C128"/>
  <c r="A128"/>
  <c r="F128" s="1"/>
  <c r="B129"/>
  <c r="J129" s="1"/>
  <c r="C129"/>
  <c r="B131"/>
  <c r="C131"/>
  <c r="J131"/>
  <c r="B132"/>
  <c r="A132"/>
  <c r="C132"/>
  <c r="B133"/>
  <c r="C133"/>
  <c r="B135"/>
  <c r="C135"/>
  <c r="B136"/>
  <c r="J136" s="1"/>
  <c r="C136"/>
  <c r="B137"/>
  <c r="C137"/>
  <c r="J137"/>
  <c r="B139"/>
  <c r="F139" s="1"/>
  <c r="C139"/>
  <c r="B140"/>
  <c r="J140" s="1"/>
  <c r="C140"/>
  <c r="B141"/>
  <c r="C141"/>
  <c r="B142"/>
  <c r="C142"/>
  <c r="B144"/>
  <c r="C144"/>
  <c r="B145"/>
  <c r="C145"/>
  <c r="J145"/>
  <c r="B150"/>
  <c r="F150" s="1"/>
  <c r="C150"/>
  <c r="A150"/>
  <c r="B151"/>
  <c r="C151"/>
  <c r="J151"/>
  <c r="B152"/>
  <c r="C152"/>
  <c r="J152"/>
  <c r="B153"/>
  <c r="C153"/>
  <c r="B154"/>
  <c r="C154"/>
  <c r="J154"/>
  <c r="B155"/>
  <c r="C155"/>
  <c r="J155"/>
  <c r="B156"/>
  <c r="J156" s="1"/>
  <c r="C156"/>
  <c r="B158"/>
  <c r="C158"/>
  <c r="J158"/>
  <c r="B159"/>
  <c r="J159" s="1"/>
  <c r="C159"/>
  <c r="B160"/>
  <c r="J160" s="1"/>
  <c r="C160"/>
  <c r="B161"/>
  <c r="C161"/>
  <c r="J161" s="1"/>
  <c r="B162"/>
  <c r="F162" s="1"/>
  <c r="C162"/>
  <c r="B163"/>
  <c r="C163"/>
  <c r="J163"/>
  <c r="A163"/>
  <c r="B164"/>
  <c r="C164"/>
  <c r="B166"/>
  <c r="C166"/>
  <c r="J166"/>
  <c r="B167"/>
  <c r="C167"/>
  <c r="J167" s="1"/>
  <c r="B168"/>
  <c r="J168" s="1"/>
  <c r="C168"/>
  <c r="B169"/>
  <c r="C169"/>
  <c r="J169" s="1"/>
  <c r="B170"/>
  <c r="C170"/>
  <c r="J170"/>
  <c r="B172"/>
  <c r="C172"/>
  <c r="J172" s="1"/>
  <c r="B173"/>
  <c r="C173"/>
  <c r="B174"/>
  <c r="C174"/>
  <c r="J174"/>
  <c r="B177"/>
  <c r="C177"/>
  <c r="B178"/>
  <c r="C178"/>
  <c r="J178"/>
  <c r="B180"/>
  <c r="C180"/>
  <c r="J180"/>
  <c r="B181"/>
  <c r="C181"/>
  <c r="B182"/>
  <c r="C182"/>
  <c r="J182"/>
  <c r="B185"/>
  <c r="C185"/>
  <c r="B186"/>
  <c r="J186" s="1"/>
  <c r="C186"/>
  <c r="B188"/>
  <c r="C188"/>
  <c r="B189"/>
  <c r="C189"/>
  <c r="F189" s="1"/>
  <c r="B190"/>
  <c r="J190" s="1"/>
  <c r="C190"/>
  <c r="B192"/>
  <c r="C192"/>
  <c r="J192"/>
  <c r="B194"/>
  <c r="F194" s="1"/>
  <c r="C194"/>
  <c r="J194"/>
  <c r="B195"/>
  <c r="C195"/>
  <c r="B198"/>
  <c r="C198"/>
  <c r="J198"/>
  <c r="B199"/>
  <c r="J199" s="1"/>
  <c r="C199"/>
  <c r="B200"/>
  <c r="J200" s="1"/>
  <c r="C200"/>
  <c r="B201"/>
  <c r="C201"/>
  <c r="J201"/>
  <c r="B202"/>
  <c r="J202" s="1"/>
  <c r="C202"/>
  <c r="B206"/>
  <c r="C206"/>
  <c r="B207"/>
  <c r="C207"/>
  <c r="J207" s="1"/>
  <c r="B209"/>
  <c r="J209"/>
  <c r="C209"/>
  <c r="B210"/>
  <c r="J210"/>
  <c r="C210"/>
  <c r="B212"/>
  <c r="C212"/>
  <c r="J212" s="1"/>
  <c r="B213"/>
  <c r="C213"/>
  <c r="B216"/>
  <c r="J216" s="1"/>
  <c r="C216"/>
  <c r="B217"/>
  <c r="C217"/>
  <c r="J217"/>
  <c r="B218"/>
  <c r="C218"/>
  <c r="B219"/>
  <c r="J219" s="1"/>
  <c r="C219"/>
  <c r="B220"/>
  <c r="C220"/>
  <c r="J220"/>
  <c r="B221"/>
  <c r="C221"/>
  <c r="J221" s="1"/>
  <c r="B222"/>
  <c r="C222"/>
  <c r="J222" s="1"/>
  <c r="B223"/>
  <c r="J223"/>
  <c r="C223"/>
  <c r="A223"/>
  <c r="F223" s="1"/>
  <c r="B225"/>
  <c r="C225"/>
  <c r="B226"/>
  <c r="C226"/>
  <c r="J226"/>
  <c r="B229"/>
  <c r="C229"/>
  <c r="J229" s="1"/>
  <c r="B230"/>
  <c r="C230"/>
  <c r="J230" s="1"/>
  <c r="B231"/>
  <c r="J231"/>
  <c r="C231"/>
  <c r="B232"/>
  <c r="J232" s="1"/>
  <c r="C232"/>
  <c r="B234"/>
  <c r="J234"/>
  <c r="C234"/>
  <c r="B235"/>
  <c r="J235" s="1"/>
  <c r="C235"/>
  <c r="A235"/>
  <c r="F235" s="1"/>
  <c r="B237"/>
  <c r="C237"/>
  <c r="B238"/>
  <c r="C238"/>
  <c r="F238" s="1"/>
  <c r="B239"/>
  <c r="C239"/>
  <c r="J239" s="1"/>
  <c r="B241"/>
  <c r="C241"/>
  <c r="J241"/>
  <c r="B242"/>
  <c r="J242" s="1"/>
  <c r="C242"/>
  <c r="B245"/>
  <c r="F245" s="1"/>
  <c r="A245"/>
  <c r="C245"/>
  <c r="B246"/>
  <c r="J246" s="1"/>
  <c r="C246"/>
  <c r="B247"/>
  <c r="C247"/>
  <c r="B249"/>
  <c r="J249" s="1"/>
  <c r="C249"/>
  <c r="B250"/>
  <c r="J250" s="1"/>
  <c r="C250"/>
  <c r="B251"/>
  <c r="J251" s="1"/>
  <c r="C251"/>
  <c r="B253"/>
  <c r="C253"/>
  <c r="J253" s="1"/>
  <c r="B254"/>
  <c r="C254"/>
  <c r="B255"/>
  <c r="C255"/>
  <c r="B256"/>
  <c r="C256"/>
  <c r="J256"/>
  <c r="B260"/>
  <c r="C260"/>
  <c r="B261"/>
  <c r="C261"/>
  <c r="J261" s="1"/>
  <c r="B262"/>
  <c r="C262"/>
  <c r="J262"/>
  <c r="B263"/>
  <c r="C263"/>
  <c r="F263" s="1"/>
  <c r="B264"/>
  <c r="C264"/>
  <c r="B266"/>
  <c r="C266"/>
  <c r="B267"/>
  <c r="C267"/>
  <c r="B268"/>
  <c r="J268" s="1"/>
  <c r="C268"/>
  <c r="F268" s="1"/>
  <c r="B269"/>
  <c r="C269"/>
  <c r="B272"/>
  <c r="C272"/>
  <c r="J272"/>
  <c r="B273"/>
  <c r="J273" s="1"/>
  <c r="C273"/>
  <c r="F273" s="1"/>
  <c r="B274"/>
  <c r="C274"/>
  <c r="B276"/>
  <c r="J276" s="1"/>
  <c r="C276"/>
  <c r="B277"/>
  <c r="J277" s="1"/>
  <c r="C277"/>
  <c r="B278"/>
  <c r="J278" s="1"/>
  <c r="C278"/>
  <c r="B279"/>
  <c r="C279"/>
  <c r="J279" s="1"/>
  <c r="B281"/>
  <c r="J281" s="1"/>
  <c r="C281"/>
  <c r="B282"/>
  <c r="C282"/>
  <c r="B283"/>
  <c r="C283"/>
  <c r="J283"/>
  <c r="B284"/>
  <c r="C284"/>
  <c r="B286"/>
  <c r="J286" s="1"/>
  <c r="C286"/>
  <c r="B287"/>
  <c r="C287"/>
  <c r="J287"/>
  <c r="B288"/>
  <c r="C288"/>
  <c r="J288" s="1"/>
  <c r="B289"/>
  <c r="C289"/>
  <c r="J289"/>
  <c r="B291"/>
  <c r="C291"/>
  <c r="B292"/>
  <c r="C292"/>
  <c r="J292" s="1"/>
  <c r="B293"/>
  <c r="C293"/>
  <c r="J293" s="1"/>
  <c r="B294"/>
  <c r="J294" s="1"/>
  <c r="C294"/>
  <c r="B295"/>
  <c r="C295"/>
  <c r="B296"/>
  <c r="C296"/>
  <c r="J296"/>
  <c r="B297"/>
  <c r="J297" s="1"/>
  <c r="C297"/>
  <c r="B298"/>
  <c r="C298"/>
  <c r="J298" s="1"/>
  <c r="B299"/>
  <c r="F299" s="1"/>
  <c r="C299"/>
  <c r="B301"/>
  <c r="A301"/>
  <c r="C301"/>
  <c r="B302"/>
  <c r="C302"/>
  <c r="B303"/>
  <c r="J303" s="1"/>
  <c r="C303"/>
  <c r="B304"/>
  <c r="J304" s="1"/>
  <c r="C304"/>
  <c r="B306"/>
  <c r="F306" s="1"/>
  <c r="C306"/>
  <c r="B307"/>
  <c r="C307"/>
  <c r="J307"/>
  <c r="B308"/>
  <c r="C308"/>
  <c r="B309"/>
  <c r="C309"/>
  <c r="J309"/>
  <c r="B310"/>
  <c r="C310"/>
  <c r="J310"/>
  <c r="B311"/>
  <c r="A311"/>
  <c r="C311"/>
  <c r="B313"/>
  <c r="C313"/>
  <c r="B315"/>
  <c r="C315"/>
  <c r="J315"/>
  <c r="B316"/>
  <c r="C316"/>
  <c r="B317"/>
  <c r="C317"/>
  <c r="B319"/>
  <c r="J319" s="1"/>
  <c r="C319"/>
  <c r="B320"/>
  <c r="C320"/>
  <c r="J320"/>
  <c r="B321"/>
  <c r="F321" s="1"/>
  <c r="C321"/>
  <c r="B322"/>
  <c r="C322"/>
  <c r="B325"/>
  <c r="J325" s="1"/>
  <c r="C325"/>
  <c r="B326"/>
  <c r="C326"/>
  <c r="J326"/>
  <c r="B327"/>
  <c r="C327"/>
  <c r="J327" s="1"/>
  <c r="B329"/>
  <c r="C329"/>
  <c r="J329"/>
  <c r="B330"/>
  <c r="J330" s="1"/>
  <c r="C330"/>
  <c r="B333"/>
  <c r="J333"/>
  <c r="C333"/>
  <c r="A333"/>
  <c r="F333"/>
  <c r="B334"/>
  <c r="J334" s="1"/>
  <c r="C334"/>
  <c r="F334" s="1"/>
  <c r="B335"/>
  <c r="J335" s="1"/>
  <c r="C335"/>
  <c r="B336"/>
  <c r="C336"/>
  <c r="B338"/>
  <c r="F338" s="1"/>
  <c r="J338"/>
  <c r="C338"/>
  <c r="A338"/>
  <c r="B339"/>
  <c r="C339"/>
  <c r="J339"/>
  <c r="B340"/>
  <c r="F340" s="1"/>
  <c r="J340"/>
  <c r="C340"/>
  <c r="A340"/>
  <c r="B341"/>
  <c r="J341" s="1"/>
  <c r="C341"/>
  <c r="B343"/>
  <c r="A343"/>
  <c r="C343"/>
  <c r="B344"/>
  <c r="J344" s="1"/>
  <c r="C344"/>
  <c r="B345"/>
  <c r="C345"/>
  <c r="F345" s="1"/>
  <c r="B346"/>
  <c r="C346"/>
  <c r="B347"/>
  <c r="C347"/>
  <c r="B348"/>
  <c r="C348"/>
  <c r="J348" s="1"/>
  <c r="B354"/>
  <c r="J354" s="1"/>
  <c r="C354"/>
  <c r="B355"/>
  <c r="J355" s="1"/>
  <c r="C355"/>
  <c r="B356"/>
  <c r="J356" s="1"/>
  <c r="C356"/>
  <c r="B359"/>
  <c r="J359" s="1"/>
  <c r="C359"/>
  <c r="B360"/>
  <c r="C360"/>
  <c r="B361"/>
  <c r="C361"/>
  <c r="B363"/>
  <c r="J363" s="1"/>
  <c r="C363"/>
  <c r="B364"/>
  <c r="C364"/>
  <c r="B365"/>
  <c r="C365"/>
  <c r="B366"/>
  <c r="J366" s="1"/>
  <c r="C366"/>
  <c r="B367"/>
  <c r="J367" s="1"/>
  <c r="C367"/>
  <c r="B368"/>
  <c r="C368"/>
  <c r="J368"/>
  <c r="B369"/>
  <c r="C369"/>
  <c r="J369"/>
  <c r="B370"/>
  <c r="C370"/>
  <c r="J370"/>
  <c r="B371"/>
  <c r="C371"/>
  <c r="B372"/>
  <c r="C372"/>
  <c r="J372"/>
  <c r="B373"/>
  <c r="C373"/>
  <c r="J373"/>
  <c r="B374"/>
  <c r="B4" i="30"/>
  <c r="C4"/>
  <c r="B5"/>
  <c r="C5"/>
  <c r="B7"/>
  <c r="C7"/>
  <c r="B8"/>
  <c r="C8"/>
  <c r="J8"/>
  <c r="B10"/>
  <c r="C10"/>
  <c r="J10"/>
  <c r="B11"/>
  <c r="C11"/>
  <c r="J11" s="1"/>
  <c r="B14"/>
  <c r="J14"/>
  <c r="C14"/>
  <c r="B15"/>
  <c r="J15" s="1"/>
  <c r="C15"/>
  <c r="B16"/>
  <c r="C16"/>
  <c r="F16" s="1"/>
  <c r="B17"/>
  <c r="A17"/>
  <c r="C17"/>
  <c r="B18"/>
  <c r="J18" s="1"/>
  <c r="C18"/>
  <c r="B19"/>
  <c r="C19"/>
  <c r="J19"/>
  <c r="B20"/>
  <c r="C20"/>
  <c r="B21"/>
  <c r="J21" s="1"/>
  <c r="C21"/>
  <c r="B23"/>
  <c r="A23"/>
  <c r="C23"/>
  <c r="B24"/>
  <c r="C24"/>
  <c r="B27"/>
  <c r="C27"/>
  <c r="B28"/>
  <c r="J28" s="1"/>
  <c r="C28"/>
  <c r="B29"/>
  <c r="C29"/>
  <c r="J29" s="1"/>
  <c r="B30"/>
  <c r="C30"/>
  <c r="B32"/>
  <c r="J32" s="1"/>
  <c r="C32"/>
  <c r="B33"/>
  <c r="C33"/>
  <c r="J33"/>
  <c r="B35"/>
  <c r="C35"/>
  <c r="F35"/>
  <c r="B36"/>
  <c r="C36"/>
  <c r="B37"/>
  <c r="C37"/>
  <c r="J37"/>
  <c r="B39"/>
  <c r="C39"/>
  <c r="B40"/>
  <c r="F40" s="1"/>
  <c r="C40"/>
  <c r="J40"/>
  <c r="B43"/>
  <c r="C43"/>
  <c r="J43"/>
  <c r="B44"/>
  <c r="C44"/>
  <c r="B45"/>
  <c r="C45"/>
  <c r="J45"/>
  <c r="B46"/>
  <c r="B47"/>
  <c r="J47"/>
  <c r="C47"/>
  <c r="A47"/>
  <c r="F47"/>
  <c r="B48"/>
  <c r="J48" s="1"/>
  <c r="F48"/>
  <c r="C48"/>
  <c r="B49"/>
  <c r="C49"/>
  <c r="B51"/>
  <c r="C51"/>
  <c r="F51" s="1"/>
  <c r="B52"/>
  <c r="J52" s="1"/>
  <c r="C52"/>
  <c r="B53"/>
  <c r="J53" s="1"/>
  <c r="C53"/>
  <c r="B54"/>
  <c r="C54"/>
  <c r="A54"/>
  <c r="B58"/>
  <c r="C58"/>
  <c r="B59"/>
  <c r="C59"/>
  <c r="B60"/>
  <c r="C60"/>
  <c r="J60" s="1"/>
  <c r="B61"/>
  <c r="J61" s="1"/>
  <c r="C61"/>
  <c r="B62"/>
  <c r="J62" s="1"/>
  <c r="C62"/>
  <c r="B64"/>
  <c r="C64"/>
  <c r="J64"/>
  <c r="B65"/>
  <c r="C65"/>
  <c r="B66"/>
  <c r="J66" s="1"/>
  <c r="C66"/>
  <c r="B67"/>
  <c r="J67"/>
  <c r="C67"/>
  <c r="B70"/>
  <c r="J70" s="1"/>
  <c r="C70"/>
  <c r="B71"/>
  <c r="C71"/>
  <c r="B72"/>
  <c r="C72"/>
  <c r="B74"/>
  <c r="A74"/>
  <c r="C74"/>
  <c r="B75"/>
  <c r="C75"/>
  <c r="F75" s="1"/>
  <c r="B76"/>
  <c r="J76" s="1"/>
  <c r="F76"/>
  <c r="C76"/>
  <c r="B77"/>
  <c r="J77" s="1"/>
  <c r="C77"/>
  <c r="B79"/>
  <c r="C79"/>
  <c r="J79"/>
  <c r="B80"/>
  <c r="J80" s="1"/>
  <c r="A80"/>
  <c r="C80"/>
  <c r="B81"/>
  <c r="C81"/>
  <c r="J81" s="1"/>
  <c r="B82"/>
  <c r="A82"/>
  <c r="C82"/>
  <c r="B83"/>
  <c r="B84"/>
  <c r="C84"/>
  <c r="J84" s="1"/>
  <c r="B85"/>
  <c r="C85"/>
  <c r="B86"/>
  <c r="C86"/>
  <c r="B87"/>
  <c r="C87"/>
  <c r="J87"/>
  <c r="B89"/>
  <c r="J89" s="1"/>
  <c r="C89"/>
  <c r="B90"/>
  <c r="A90"/>
  <c r="C90"/>
  <c r="B91"/>
  <c r="C91"/>
  <c r="J91" s="1"/>
  <c r="B92"/>
  <c r="A92"/>
  <c r="C92"/>
  <c r="B93"/>
  <c r="C93"/>
  <c r="A93"/>
  <c r="F93"/>
  <c r="B94"/>
  <c r="J94" s="1"/>
  <c r="C94"/>
  <c r="B95"/>
  <c r="J95"/>
  <c r="C95"/>
  <c r="B96"/>
  <c r="A96"/>
  <c r="C96"/>
  <c r="J96" s="1"/>
  <c r="B97"/>
  <c r="C97"/>
  <c r="J97"/>
  <c r="B99"/>
  <c r="C99"/>
  <c r="A99"/>
  <c r="B100"/>
  <c r="C100"/>
  <c r="A100"/>
  <c r="B101"/>
  <c r="C101"/>
  <c r="B102"/>
  <c r="C102"/>
  <c r="J102"/>
  <c r="B104"/>
  <c r="J104" s="1"/>
  <c r="C104"/>
  <c r="F104" s="1"/>
  <c r="B105"/>
  <c r="C105"/>
  <c r="J105" s="1"/>
  <c r="B106"/>
  <c r="C106"/>
  <c r="F106" s="1"/>
  <c r="B107"/>
  <c r="J107" s="1"/>
  <c r="C107"/>
  <c r="B108"/>
  <c r="C108"/>
  <c r="J108"/>
  <c r="B109"/>
  <c r="J109" s="1"/>
  <c r="C109"/>
  <c r="B111"/>
  <c r="C111"/>
  <c r="B113"/>
  <c r="C113"/>
  <c r="B114"/>
  <c r="C114"/>
  <c r="J114"/>
  <c r="B115"/>
  <c r="C115"/>
  <c r="B117"/>
  <c r="J117" s="1"/>
  <c r="C117"/>
  <c r="B118"/>
  <c r="F118" s="1"/>
  <c r="C118"/>
  <c r="J118"/>
  <c r="B119"/>
  <c r="C119"/>
  <c r="J119"/>
  <c r="B120"/>
  <c r="C120"/>
  <c r="B123"/>
  <c r="C123"/>
  <c r="B124"/>
  <c r="A124"/>
  <c r="C124"/>
  <c r="B125"/>
  <c r="C125"/>
  <c r="B127"/>
  <c r="C127"/>
  <c r="A127"/>
  <c r="F127"/>
  <c r="B128"/>
  <c r="C128"/>
  <c r="J128"/>
  <c r="B131"/>
  <c r="C131"/>
  <c r="B132"/>
  <c r="F132"/>
  <c r="C132"/>
  <c r="B133"/>
  <c r="J133" s="1"/>
  <c r="C133"/>
  <c r="B134"/>
  <c r="C134"/>
  <c r="J134" s="1"/>
  <c r="B136"/>
  <c r="J136" s="1"/>
  <c r="C136"/>
  <c r="B137"/>
  <c r="C137"/>
  <c r="B138"/>
  <c r="C138"/>
  <c r="B139"/>
  <c r="C139"/>
  <c r="B140"/>
  <c r="B141"/>
  <c r="C141"/>
  <c r="B142"/>
  <c r="C142"/>
  <c r="J142" s="1"/>
  <c r="A142"/>
  <c r="B143"/>
  <c r="C143"/>
  <c r="B144"/>
  <c r="J144"/>
  <c r="C144"/>
  <c r="B145"/>
  <c r="C145"/>
  <c r="J145"/>
  <c r="B146"/>
  <c r="A146"/>
  <c r="F146"/>
  <c r="C146"/>
  <c r="B152"/>
  <c r="C152"/>
  <c r="J152" s="1"/>
  <c r="B153"/>
  <c r="C153"/>
  <c r="B154"/>
  <c r="A154"/>
  <c r="C154"/>
  <c r="F154"/>
  <c r="B157"/>
  <c r="J157" s="1"/>
  <c r="C157"/>
  <c r="B158"/>
  <c r="A158"/>
  <c r="F158" s="1"/>
  <c r="C158"/>
  <c r="B159"/>
  <c r="C159"/>
  <c r="J159"/>
  <c r="A159"/>
  <c r="B161"/>
  <c r="J161"/>
  <c r="C161"/>
  <c r="B162"/>
  <c r="C162"/>
  <c r="J162" s="1"/>
  <c r="B163"/>
  <c r="J163" s="1"/>
  <c r="C163"/>
  <c r="B164"/>
  <c r="C164"/>
  <c r="B165"/>
  <c r="C165"/>
  <c r="J165" s="1"/>
  <c r="B166"/>
  <c r="J166" s="1"/>
  <c r="C166"/>
  <c r="B167"/>
  <c r="J167" s="1"/>
  <c r="C167"/>
  <c r="B168"/>
  <c r="C168"/>
  <c r="B169"/>
  <c r="C169"/>
  <c r="J169"/>
  <c r="A169"/>
  <c r="F169" s="1"/>
  <c r="B170"/>
  <c r="F170" s="1"/>
  <c r="C170"/>
  <c r="J170"/>
  <c r="B171"/>
  <c r="C171"/>
  <c r="B172"/>
  <c r="A156"/>
  <c r="A157"/>
  <c r="A160"/>
  <c r="A161"/>
  <c r="A162"/>
  <c r="A163"/>
  <c r="A164"/>
  <c r="A165"/>
  <c r="A166"/>
  <c r="A167"/>
  <c r="F167" s="1"/>
  <c r="A168"/>
  <c r="F168" s="1"/>
  <c r="A170"/>
  <c r="A171"/>
  <c r="A172"/>
  <c r="A4"/>
  <c r="A5"/>
  <c r="F5" s="1"/>
  <c r="A6"/>
  <c r="A7"/>
  <c r="F7"/>
  <c r="A8"/>
  <c r="A9"/>
  <c r="A10"/>
  <c r="A11"/>
  <c r="A12"/>
  <c r="A13"/>
  <c r="F13" s="1"/>
  <c r="A14"/>
  <c r="A15"/>
  <c r="A16"/>
  <c r="A18"/>
  <c r="A19"/>
  <c r="A20"/>
  <c r="A21"/>
  <c r="F21"/>
  <c r="A22"/>
  <c r="A24"/>
  <c r="F24"/>
  <c r="A25"/>
  <c r="A26"/>
  <c r="A27"/>
  <c r="F27" s="1"/>
  <c r="A28"/>
  <c r="A29"/>
  <c r="A30"/>
  <c r="A31"/>
  <c r="A32"/>
  <c r="F32" s="1"/>
  <c r="A33"/>
  <c r="A34"/>
  <c r="B34"/>
  <c r="J34" s="1"/>
  <c r="C34"/>
  <c r="A35"/>
  <c r="A36"/>
  <c r="F36" s="1"/>
  <c r="A37"/>
  <c r="A38"/>
  <c r="F38" s="1"/>
  <c r="A39"/>
  <c r="A40"/>
  <c r="A41"/>
  <c r="A42"/>
  <c r="F42" s="1"/>
  <c r="A43"/>
  <c r="A44"/>
  <c r="F44"/>
  <c r="A45"/>
  <c r="A46"/>
  <c r="A48"/>
  <c r="A49"/>
  <c r="F49" s="1"/>
  <c r="A50"/>
  <c r="B50"/>
  <c r="C50"/>
  <c r="A51"/>
  <c r="A52"/>
  <c r="A53"/>
  <c r="A55"/>
  <c r="A56"/>
  <c r="A57"/>
  <c r="A58"/>
  <c r="A59"/>
  <c r="F59" s="1"/>
  <c r="A60"/>
  <c r="A61"/>
  <c r="A62"/>
  <c r="A63"/>
  <c r="A64"/>
  <c r="A65"/>
  <c r="F65" s="1"/>
  <c r="A66"/>
  <c r="F66"/>
  <c r="A67"/>
  <c r="F67" s="1"/>
  <c r="A68"/>
  <c r="A69"/>
  <c r="A70"/>
  <c r="A71"/>
  <c r="F71"/>
  <c r="A72"/>
  <c r="A73"/>
  <c r="A75"/>
  <c r="A76"/>
  <c r="A77"/>
  <c r="A78"/>
  <c r="A79"/>
  <c r="A81"/>
  <c r="A83"/>
  <c r="F83" s="1"/>
  <c r="A84"/>
  <c r="A85"/>
  <c r="F85" s="1"/>
  <c r="A86"/>
  <c r="F86" s="1"/>
  <c r="A87"/>
  <c r="F87" s="1"/>
  <c r="A88"/>
  <c r="F88" s="1"/>
  <c r="A89"/>
  <c r="A91"/>
  <c r="A94"/>
  <c r="A95"/>
  <c r="A97"/>
  <c r="A98"/>
  <c r="B98"/>
  <c r="J98"/>
  <c r="C98"/>
  <c r="A101"/>
  <c r="A102"/>
  <c r="A103"/>
  <c r="A104"/>
  <c r="A105"/>
  <c r="F105"/>
  <c r="A106"/>
  <c r="A107"/>
  <c r="F107" s="1"/>
  <c r="A108"/>
  <c r="A109"/>
  <c r="A110"/>
  <c r="A111"/>
  <c r="F111"/>
  <c r="A112"/>
  <c r="A113"/>
  <c r="F113" s="1"/>
  <c r="A114"/>
  <c r="F114" s="1"/>
  <c r="A115"/>
  <c r="A116"/>
  <c r="A117"/>
  <c r="A118"/>
  <c r="A119"/>
  <c r="A120"/>
  <c r="F120" s="1"/>
  <c r="A121"/>
  <c r="A122"/>
  <c r="A123"/>
  <c r="A125"/>
  <c r="A126"/>
  <c r="F126" s="1"/>
  <c r="A128"/>
  <c r="F128" s="1"/>
  <c r="A129"/>
  <c r="A130"/>
  <c r="A131"/>
  <c r="F131" s="1"/>
  <c r="A132"/>
  <c r="A133"/>
  <c r="A134"/>
  <c r="A135"/>
  <c r="A136"/>
  <c r="A137"/>
  <c r="F137" s="1"/>
  <c r="A138"/>
  <c r="F138" s="1"/>
  <c r="A139"/>
  <c r="A140"/>
  <c r="A141"/>
  <c r="F141" s="1"/>
  <c r="A143"/>
  <c r="A144"/>
  <c r="A145"/>
  <c r="F145" s="1"/>
  <c r="A147"/>
  <c r="A148"/>
  <c r="B148"/>
  <c r="J148" s="1"/>
  <c r="C148"/>
  <c r="F148"/>
  <c r="A149"/>
  <c r="A150"/>
  <c r="A151"/>
  <c r="A152"/>
  <c r="F152" s="1"/>
  <c r="A153"/>
  <c r="F153" s="1"/>
  <c r="A155"/>
  <c r="A367" i="33"/>
  <c r="A368"/>
  <c r="A369"/>
  <c r="A370"/>
  <c r="F370"/>
  <c r="A371"/>
  <c r="A372"/>
  <c r="F372" s="1"/>
  <c r="A373"/>
  <c r="F373" s="1"/>
  <c r="A374"/>
  <c r="F374" s="1"/>
  <c r="A206"/>
  <c r="A207"/>
  <c r="F207" s="1"/>
  <c r="A208"/>
  <c r="A209"/>
  <c r="A210"/>
  <c r="F210"/>
  <c r="A211"/>
  <c r="A212"/>
  <c r="F212" s="1"/>
  <c r="A213"/>
  <c r="F213" s="1"/>
  <c r="A214"/>
  <c r="A215"/>
  <c r="A216"/>
  <c r="A217"/>
  <c r="A218"/>
  <c r="F218"/>
  <c r="A219"/>
  <c r="F219" s="1"/>
  <c r="A220"/>
  <c r="A221"/>
  <c r="F221" s="1"/>
  <c r="A222"/>
  <c r="A224"/>
  <c r="A225"/>
  <c r="F225" s="1"/>
  <c r="A226"/>
  <c r="F226" s="1"/>
  <c r="A227"/>
  <c r="A228"/>
  <c r="A229"/>
  <c r="F229" s="1"/>
  <c r="A230"/>
  <c r="A231"/>
  <c r="F231" s="1"/>
  <c r="A232"/>
  <c r="F232"/>
  <c r="A233"/>
  <c r="A234"/>
  <c r="F234" s="1"/>
  <c r="A236"/>
  <c r="A237"/>
  <c r="F237" s="1"/>
  <c r="A238"/>
  <c r="A239"/>
  <c r="F239"/>
  <c r="A240"/>
  <c r="A241"/>
  <c r="A242"/>
  <c r="A243"/>
  <c r="A244"/>
  <c r="A246"/>
  <c r="A247"/>
  <c r="F247"/>
  <c r="A248"/>
  <c r="A249"/>
  <c r="A250"/>
  <c r="A251"/>
  <c r="F251"/>
  <c r="A252"/>
  <c r="A253"/>
  <c r="F253"/>
  <c r="A254"/>
  <c r="A255"/>
  <c r="F255" s="1"/>
  <c r="A256"/>
  <c r="F256"/>
  <c r="A257"/>
  <c r="A258"/>
  <c r="A259"/>
  <c r="A260"/>
  <c r="A261"/>
  <c r="F261" s="1"/>
  <c r="A262"/>
  <c r="A263"/>
  <c r="A264"/>
  <c r="A265"/>
  <c r="F265" s="1"/>
  <c r="A266"/>
  <c r="F266"/>
  <c r="A267"/>
  <c r="F267" s="1"/>
  <c r="A268"/>
  <c r="A269"/>
  <c r="F269"/>
  <c r="A270"/>
  <c r="A271"/>
  <c r="A272"/>
  <c r="F272" s="1"/>
  <c r="A273"/>
  <c r="A274"/>
  <c r="A275"/>
  <c r="F275" s="1"/>
  <c r="A276"/>
  <c r="F276" s="1"/>
  <c r="A277"/>
  <c r="A278"/>
  <c r="F278"/>
  <c r="A279"/>
  <c r="A280"/>
  <c r="A281"/>
  <c r="A282"/>
  <c r="F282" s="1"/>
  <c r="A283"/>
  <c r="A284"/>
  <c r="A285"/>
  <c r="A286"/>
  <c r="A287"/>
  <c r="A288"/>
  <c r="A289"/>
  <c r="F289"/>
  <c r="A290"/>
  <c r="A291"/>
  <c r="A292"/>
  <c r="A293"/>
  <c r="F293" s="1"/>
  <c r="A294"/>
  <c r="A295"/>
  <c r="F295" s="1"/>
  <c r="A296"/>
  <c r="A297"/>
  <c r="F297" s="1"/>
  <c r="A298"/>
  <c r="A299"/>
  <c r="A300"/>
  <c r="A302"/>
  <c r="F302"/>
  <c r="A303"/>
  <c r="A304"/>
  <c r="A305"/>
  <c r="A306"/>
  <c r="A307"/>
  <c r="A308"/>
  <c r="A309"/>
  <c r="A310"/>
  <c r="A312"/>
  <c r="A313"/>
  <c r="A314"/>
  <c r="A315"/>
  <c r="A316"/>
  <c r="F316"/>
  <c r="A317"/>
  <c r="F317"/>
  <c r="A318"/>
  <c r="A319"/>
  <c r="F319" s="1"/>
  <c r="A320"/>
  <c r="A321"/>
  <c r="A322"/>
  <c r="A323"/>
  <c r="A324"/>
  <c r="F324" s="1"/>
  <c r="A325"/>
  <c r="F325"/>
  <c r="A326"/>
  <c r="F326" s="1"/>
  <c r="A327"/>
  <c r="F327"/>
  <c r="A328"/>
  <c r="F328" s="1"/>
  <c r="A329"/>
  <c r="F329" s="1"/>
  <c r="A330"/>
  <c r="A331"/>
  <c r="A332"/>
  <c r="A334"/>
  <c r="A335"/>
  <c r="A336"/>
  <c r="A337"/>
  <c r="A339"/>
  <c r="F339" s="1"/>
  <c r="A341"/>
  <c r="A342"/>
  <c r="B342"/>
  <c r="J342" s="1"/>
  <c r="C342"/>
  <c r="A344"/>
  <c r="A345"/>
  <c r="A346"/>
  <c r="F346" s="1"/>
  <c r="A347"/>
  <c r="A348"/>
  <c r="F348" s="1"/>
  <c r="A349"/>
  <c r="F349" s="1"/>
  <c r="A350"/>
  <c r="A351"/>
  <c r="A352"/>
  <c r="A353"/>
  <c r="A354"/>
  <c r="A355"/>
  <c r="F355" s="1"/>
  <c r="A356"/>
  <c r="A357"/>
  <c r="A358"/>
  <c r="A359"/>
  <c r="F359" s="1"/>
  <c r="A360"/>
  <c r="A361"/>
  <c r="F361" s="1"/>
  <c r="A362"/>
  <c r="A363"/>
  <c r="F363" s="1"/>
  <c r="A364"/>
  <c r="A365"/>
  <c r="A366"/>
  <c r="A202"/>
  <c r="A203"/>
  <c r="A3"/>
  <c r="A4"/>
  <c r="A5"/>
  <c r="A6"/>
  <c r="A7"/>
  <c r="A8"/>
  <c r="F8"/>
  <c r="A9"/>
  <c r="F9" s="1"/>
  <c r="A10"/>
  <c r="A11"/>
  <c r="A12"/>
  <c r="F12" s="1"/>
  <c r="A13"/>
  <c r="A14"/>
  <c r="F14"/>
  <c r="A15"/>
  <c r="A16"/>
  <c r="A17"/>
  <c r="A18"/>
  <c r="F18" s="1"/>
  <c r="A19"/>
  <c r="A20"/>
  <c r="A21"/>
  <c r="F21" s="1"/>
  <c r="A22"/>
  <c r="F22" s="1"/>
  <c r="A23"/>
  <c r="A24"/>
  <c r="A25"/>
  <c r="A26"/>
  <c r="A27"/>
  <c r="F27"/>
  <c r="A29"/>
  <c r="A30"/>
  <c r="A31"/>
  <c r="A32"/>
  <c r="A33"/>
  <c r="A34"/>
  <c r="F34" s="1"/>
  <c r="A35"/>
  <c r="A36"/>
  <c r="A37"/>
  <c r="A38"/>
  <c r="A39"/>
  <c r="F39" s="1"/>
  <c r="A40"/>
  <c r="A41"/>
  <c r="F41" s="1"/>
  <c r="A42"/>
  <c r="F42" s="1"/>
  <c r="A43"/>
  <c r="A44"/>
  <c r="F44" s="1"/>
  <c r="A45"/>
  <c r="A46"/>
  <c r="F46" s="1"/>
  <c r="A47"/>
  <c r="F47" s="1"/>
  <c r="A48"/>
  <c r="A49"/>
  <c r="A50"/>
  <c r="A51"/>
  <c r="A52"/>
  <c r="A53"/>
  <c r="F53" s="1"/>
  <c r="A54"/>
  <c r="F54" s="1"/>
  <c r="A55"/>
  <c r="A56"/>
  <c r="A57"/>
  <c r="F57" s="1"/>
  <c r="A58"/>
  <c r="F58" s="1"/>
  <c r="A59"/>
  <c r="A60"/>
  <c r="A61"/>
  <c r="A62"/>
  <c r="F62" s="1"/>
  <c r="A63"/>
  <c r="A64"/>
  <c r="A65"/>
  <c r="A66"/>
  <c r="A67"/>
  <c r="A68"/>
  <c r="A69"/>
  <c r="F69" s="1"/>
  <c r="A70"/>
  <c r="A71"/>
  <c r="A72"/>
  <c r="A73"/>
  <c r="A74"/>
  <c r="F74"/>
  <c r="A75"/>
  <c r="A76"/>
  <c r="A77"/>
  <c r="A78"/>
  <c r="F78" s="1"/>
  <c r="A79"/>
  <c r="F79" s="1"/>
  <c r="A80"/>
  <c r="F80" s="1"/>
  <c r="A81"/>
  <c r="A82"/>
  <c r="F82"/>
  <c r="A83"/>
  <c r="A84"/>
  <c r="A85"/>
  <c r="A86"/>
  <c r="A87"/>
  <c r="F87" s="1"/>
  <c r="A88"/>
  <c r="A89"/>
  <c r="A90"/>
  <c r="A91"/>
  <c r="F91" s="1"/>
  <c r="A92"/>
  <c r="A93"/>
  <c r="F93" s="1"/>
  <c r="A94"/>
  <c r="A95"/>
  <c r="A96"/>
  <c r="A97"/>
  <c r="A98"/>
  <c r="F98"/>
  <c r="A99"/>
  <c r="F99" s="1"/>
  <c r="A100"/>
  <c r="F100" s="1"/>
  <c r="A101"/>
  <c r="A102"/>
  <c r="A103"/>
  <c r="A104"/>
  <c r="F104" s="1"/>
  <c r="A105"/>
  <c r="F105"/>
  <c r="A106"/>
  <c r="A107"/>
  <c r="A108"/>
  <c r="A109"/>
  <c r="F109"/>
  <c r="A110"/>
  <c r="A111"/>
  <c r="A112"/>
  <c r="A113"/>
  <c r="A114"/>
  <c r="A115"/>
  <c r="F115" s="1"/>
  <c r="A116"/>
  <c r="A117"/>
  <c r="F117" s="1"/>
  <c r="A118"/>
  <c r="F118"/>
  <c r="A119"/>
  <c r="A120"/>
  <c r="F120" s="1"/>
  <c r="A121"/>
  <c r="F121" s="1"/>
  <c r="A122"/>
  <c r="A123"/>
  <c r="A124"/>
  <c r="F124" s="1"/>
  <c r="A125"/>
  <c r="A126"/>
  <c r="F126" s="1"/>
  <c r="A127"/>
  <c r="F127" s="1"/>
  <c r="A129"/>
  <c r="A130"/>
  <c r="A131"/>
  <c r="A133"/>
  <c r="F133" s="1"/>
  <c r="A134"/>
  <c r="A135"/>
  <c r="F135" s="1"/>
  <c r="A136"/>
  <c r="F136" s="1"/>
  <c r="A137"/>
  <c r="F137" s="1"/>
  <c r="A138"/>
  <c r="F138" s="1"/>
  <c r="A139"/>
  <c r="A140"/>
  <c r="F140" s="1"/>
  <c r="A141"/>
  <c r="F141"/>
  <c r="A142"/>
  <c r="A143"/>
  <c r="A144"/>
  <c r="F144"/>
  <c r="A145"/>
  <c r="F145" s="1"/>
  <c r="A146"/>
  <c r="A147"/>
  <c r="A148"/>
  <c r="F148" s="1"/>
  <c r="A149"/>
  <c r="F149" s="1"/>
  <c r="B149"/>
  <c r="J149"/>
  <c r="C149"/>
  <c r="A151"/>
  <c r="F151"/>
  <c r="A152"/>
  <c r="F152"/>
  <c r="A153"/>
  <c r="F153"/>
  <c r="A154"/>
  <c r="F154" s="1"/>
  <c r="A155"/>
  <c r="A156"/>
  <c r="F156" s="1"/>
  <c r="A157"/>
  <c r="B157"/>
  <c r="J157"/>
  <c r="C157"/>
  <c r="A158"/>
  <c r="F158"/>
  <c r="A159"/>
  <c r="F159" s="1"/>
  <c r="A160"/>
  <c r="F160" s="1"/>
  <c r="A161"/>
  <c r="F161" s="1"/>
  <c r="A162"/>
  <c r="A164"/>
  <c r="A165"/>
  <c r="A166"/>
  <c r="F166" s="1"/>
  <c r="A167"/>
  <c r="F167" s="1"/>
  <c r="A168"/>
  <c r="A169"/>
  <c r="F169"/>
  <c r="A170"/>
  <c r="A171"/>
  <c r="A172"/>
  <c r="A173"/>
  <c r="F173" s="1"/>
  <c r="A174"/>
  <c r="A175"/>
  <c r="B175"/>
  <c r="C175"/>
  <c r="J175"/>
  <c r="A176"/>
  <c r="A177"/>
  <c r="F177" s="1"/>
  <c r="A178"/>
  <c r="A179"/>
  <c r="A180"/>
  <c r="F180" s="1"/>
  <c r="A181"/>
  <c r="F181" s="1"/>
  <c r="A182"/>
  <c r="A183"/>
  <c r="A184"/>
  <c r="A185"/>
  <c r="F185"/>
  <c r="A186"/>
  <c r="F186"/>
  <c r="A187"/>
  <c r="A188"/>
  <c r="F188" s="1"/>
  <c r="A189"/>
  <c r="A190"/>
  <c r="F190" s="1"/>
  <c r="A191"/>
  <c r="A192"/>
  <c r="F192"/>
  <c r="A193"/>
  <c r="A194"/>
  <c r="A195"/>
  <c r="A196"/>
  <c r="A197"/>
  <c r="F197" s="1"/>
  <c r="A198"/>
  <c r="F198" s="1"/>
  <c r="A199"/>
  <c r="F199" s="1"/>
  <c r="A200"/>
  <c r="A201"/>
  <c r="F201" s="1"/>
  <c r="A204"/>
  <c r="A205"/>
  <c r="C31" i="32"/>
  <c r="J31" s="1"/>
  <c r="B38" i="30"/>
  <c r="A2" i="33"/>
  <c r="F83"/>
  <c r="F88"/>
  <c r="A2" i="30"/>
  <c r="A3"/>
  <c r="L162" i="1"/>
  <c r="L161"/>
  <c r="B328" i="33"/>
  <c r="J328" s="1"/>
  <c r="C328"/>
  <c r="L146" i="1"/>
  <c r="L145"/>
  <c r="C324" i="33"/>
  <c r="B324"/>
  <c r="L143" i="1"/>
  <c r="L71"/>
  <c r="L70"/>
  <c r="L57"/>
  <c r="L56"/>
  <c r="L53"/>
  <c r="L52"/>
  <c r="C233" i="33"/>
  <c r="B31" i="30"/>
  <c r="J31" s="1"/>
  <c r="C228" i="33"/>
  <c r="B228"/>
  <c r="J228"/>
  <c r="L50" i="1"/>
  <c r="L49"/>
  <c r="L47"/>
  <c r="L46"/>
  <c r="N4" i="25"/>
  <c r="D198" i="1"/>
  <c r="O4" i="25"/>
  <c r="K13" i="29"/>
  <c r="P4" i="25"/>
  <c r="D68" i="28"/>
  <c r="B205" i="33"/>
  <c r="C205"/>
  <c r="B6" i="30"/>
  <c r="B13"/>
  <c r="B22"/>
  <c r="C22"/>
  <c r="J22"/>
  <c r="B244" i="33"/>
  <c r="B248"/>
  <c r="B63" i="30"/>
  <c r="B69"/>
  <c r="C69"/>
  <c r="J69"/>
  <c r="B280" i="33"/>
  <c r="B285"/>
  <c r="F285" s="1"/>
  <c r="C285"/>
  <c r="B290"/>
  <c r="B305"/>
  <c r="B116" i="30"/>
  <c r="C116"/>
  <c r="B130"/>
  <c r="C130"/>
  <c r="J130"/>
  <c r="B337" i="33"/>
  <c r="F337" s="1"/>
  <c r="B349"/>
  <c r="C349"/>
  <c r="C9" i="30"/>
  <c r="C215" i="33"/>
  <c r="C244"/>
  <c r="F244"/>
  <c r="C121" i="30"/>
  <c r="C57"/>
  <c r="C265" i="33"/>
  <c r="B265"/>
  <c r="C73" i="30"/>
  <c r="C290" i="33"/>
  <c r="F290"/>
  <c r="C103" i="30"/>
  <c r="C314" i="33"/>
  <c r="C135" i="30"/>
  <c r="C362" i="33"/>
  <c r="C374"/>
  <c r="G30" i="31"/>
  <c r="G30" i="33"/>
  <c r="A19" i="3"/>
  <c r="A20"/>
  <c r="A21"/>
  <c r="A22"/>
  <c r="A24"/>
  <c r="A25"/>
  <c r="A26"/>
  <c r="A27"/>
  <c r="A29"/>
  <c r="A30"/>
  <c r="A31"/>
  <c r="A32"/>
  <c r="A33"/>
  <c r="A34"/>
  <c r="O7"/>
  <c r="N7"/>
  <c r="P7"/>
  <c r="L7" s="1"/>
  <c r="B7" s="1"/>
  <c r="F2" i="31"/>
  <c r="F3"/>
  <c r="F4"/>
  <c r="G27"/>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A2" i="32"/>
  <c r="A3"/>
  <c r="G38"/>
  <c r="G38" i="31"/>
  <c r="G38" i="33"/>
  <c r="G38" i="30"/>
  <c r="G42" i="32"/>
  <c r="G41"/>
  <c r="G42" i="31"/>
  <c r="G41"/>
  <c r="G42" i="33"/>
  <c r="G41"/>
  <c r="G42" i="30"/>
  <c r="G41"/>
  <c r="L59" i="28"/>
  <c r="L58"/>
  <c r="L57"/>
  <c r="L56"/>
  <c r="L55"/>
  <c r="L54"/>
  <c r="L53"/>
  <c r="L52"/>
  <c r="L51"/>
  <c r="L49"/>
  <c r="L46"/>
  <c r="L45"/>
  <c r="L44"/>
  <c r="L43"/>
  <c r="L42"/>
  <c r="L41"/>
  <c r="L40"/>
  <c r="L39"/>
  <c r="L38"/>
  <c r="L37"/>
  <c r="L36"/>
  <c r="B17" i="32"/>
  <c r="L32" i="28"/>
  <c r="L31"/>
  <c r="L30"/>
  <c r="L29"/>
  <c r="L28"/>
  <c r="L27"/>
  <c r="L26"/>
  <c r="L25"/>
  <c r="L24"/>
  <c r="L23"/>
  <c r="L21"/>
  <c r="L20"/>
  <c r="L19"/>
  <c r="O34" i="3"/>
  <c r="N34"/>
  <c r="M34" s="1"/>
  <c r="B34" s="1"/>
  <c r="G37" i="25"/>
  <c r="F37"/>
  <c r="E37"/>
  <c r="D37"/>
  <c r="C37"/>
  <c r="B37"/>
  <c r="G36"/>
  <c r="F36"/>
  <c r="E36"/>
  <c r="D36"/>
  <c r="C36"/>
  <c r="B36"/>
  <c r="G35"/>
  <c r="F35"/>
  <c r="E35"/>
  <c r="D35"/>
  <c r="C35"/>
  <c r="B35"/>
  <c r="G30"/>
  <c r="F30"/>
  <c r="E30"/>
  <c r="D30"/>
  <c r="C30"/>
  <c r="B30"/>
  <c r="G29"/>
  <c r="F29"/>
  <c r="E29"/>
  <c r="D29"/>
  <c r="C29"/>
  <c r="B29"/>
  <c r="G28"/>
  <c r="F28"/>
  <c r="E28"/>
  <c r="D28"/>
  <c r="C28"/>
  <c r="B28"/>
  <c r="G27"/>
  <c r="F27"/>
  <c r="E27"/>
  <c r="D27"/>
  <c r="C27"/>
  <c r="B27"/>
  <c r="G25"/>
  <c r="F25"/>
  <c r="E25"/>
  <c r="D25"/>
  <c r="C25"/>
  <c r="B25"/>
  <c r="G24"/>
  <c r="F24"/>
  <c r="E24"/>
  <c r="D24"/>
  <c r="C24"/>
  <c r="B24"/>
  <c r="G40" i="32"/>
  <c r="G40" i="31"/>
  <c r="G40" i="33"/>
  <c r="D69" i="28"/>
  <c r="D67"/>
  <c r="D64"/>
  <c r="D231" i="29"/>
  <c r="D230"/>
  <c r="D202" i="1"/>
  <c r="D201"/>
  <c r="D200"/>
  <c r="D199"/>
  <c r="C17" i="32"/>
  <c r="Q32" i="3"/>
  <c r="P32"/>
  <c r="N32"/>
  <c r="L32" s="1"/>
  <c r="B32" s="1"/>
  <c r="O32"/>
  <c r="M32"/>
  <c r="M16"/>
  <c r="O16"/>
  <c r="N16"/>
  <c r="P16"/>
  <c r="L16" s="1"/>
  <c r="B16" s="1"/>
  <c r="Q16"/>
  <c r="B6" i="29"/>
  <c r="K12" i="28"/>
  <c r="D12"/>
  <c r="K11"/>
  <c r="D8"/>
  <c r="D7"/>
  <c r="B6"/>
  <c r="K14" i="29"/>
  <c r="K12"/>
  <c r="D11"/>
  <c r="K10"/>
  <c r="D10"/>
  <c r="D17" i="25"/>
  <c r="E12" i="28"/>
  <c r="E11"/>
  <c r="B6" i="1"/>
  <c r="K12"/>
  <c r="K11"/>
  <c r="G8"/>
  <c r="D8"/>
  <c r="C5" i="32"/>
  <c r="B5"/>
  <c r="J5" s="1"/>
  <c r="G29" i="33"/>
  <c r="B3" i="10"/>
  <c r="B53" i="25"/>
  <c r="P10" i="3"/>
  <c r="Q10" s="1"/>
  <c r="O10" s="1"/>
  <c r="P9"/>
  <c r="N9"/>
  <c r="L9" s="1"/>
  <c r="B9" s="1"/>
  <c r="M5"/>
  <c r="P5"/>
  <c r="N5"/>
  <c r="O5"/>
  <c r="B15" i="28"/>
  <c r="B15" i="29"/>
  <c r="B15" i="1"/>
  <c r="L26" i="3"/>
  <c r="B26" s="1"/>
  <c r="L25"/>
  <c r="B25"/>
  <c r="N22"/>
  <c r="M22" s="1"/>
  <c r="B22" s="1"/>
  <c r="O22"/>
  <c r="M21"/>
  <c r="B21" s="1"/>
  <c r="L14"/>
  <c r="B14"/>
  <c r="L8"/>
  <c r="B8" s="1"/>
  <c r="N6"/>
  <c r="O6"/>
  <c r="G30" i="32"/>
  <c r="G2" i="33"/>
  <c r="G3"/>
  <c r="G4"/>
  <c r="G5"/>
  <c r="G6"/>
  <c r="G7"/>
  <c r="G8"/>
  <c r="G10"/>
  <c r="G18"/>
  <c r="G20"/>
  <c r="G21"/>
  <c r="G22"/>
  <c r="G23"/>
  <c r="G26"/>
  <c r="G39"/>
  <c r="G2" i="32"/>
  <c r="G3"/>
  <c r="G4"/>
  <c r="G5"/>
  <c r="G6"/>
  <c r="G7"/>
  <c r="G8"/>
  <c r="G10"/>
  <c r="G18"/>
  <c r="G20"/>
  <c r="G21"/>
  <c r="G22"/>
  <c r="G23"/>
  <c r="G26"/>
  <c r="G29"/>
  <c r="G39"/>
  <c r="H37" i="25"/>
  <c r="G40" i="30"/>
  <c r="G39"/>
  <c r="G26"/>
  <c r="G23"/>
  <c r="G22"/>
  <c r="G21"/>
  <c r="G20"/>
  <c r="G18"/>
  <c r="G10"/>
  <c r="G7"/>
  <c r="G6"/>
  <c r="G5"/>
  <c r="G4"/>
  <c r="G3"/>
  <c r="G2"/>
  <c r="G39" i="31"/>
  <c r="G29"/>
  <c r="G26"/>
  <c r="G23"/>
  <c r="G22"/>
  <c r="G21"/>
  <c r="G20"/>
  <c r="G18"/>
  <c r="G10"/>
  <c r="G8"/>
  <c r="G7"/>
  <c r="G6"/>
  <c r="G5"/>
  <c r="G4"/>
  <c r="G3"/>
  <c r="G2"/>
  <c r="E12" i="1"/>
  <c r="E11"/>
  <c r="H36" i="25"/>
  <c r="H35"/>
  <c r="H30"/>
  <c r="H29"/>
  <c r="H28"/>
  <c r="H27"/>
  <c r="B41" i="32"/>
  <c r="F41" s="1"/>
  <c r="C41"/>
  <c r="H25" i="25"/>
  <c r="H24"/>
  <c r="B138" i="33"/>
  <c r="J138" s="1"/>
  <c r="C138"/>
  <c r="C203"/>
  <c r="J203" s="1"/>
  <c r="B203"/>
  <c r="C197"/>
  <c r="J197" s="1"/>
  <c r="C196"/>
  <c r="B197"/>
  <c r="C193"/>
  <c r="J193" s="1"/>
  <c r="B193"/>
  <c r="C191"/>
  <c r="C187"/>
  <c r="B187"/>
  <c r="J187" s="1"/>
  <c r="C184"/>
  <c r="J184" s="1"/>
  <c r="B184"/>
  <c r="F184"/>
  <c r="B179"/>
  <c r="C176"/>
  <c r="L194" i="29"/>
  <c r="C171" i="33"/>
  <c r="B171"/>
  <c r="C165"/>
  <c r="F164"/>
  <c r="B165"/>
  <c r="J165" s="1"/>
  <c r="C143"/>
  <c r="J143"/>
  <c r="B143"/>
  <c r="C134"/>
  <c r="B134"/>
  <c r="J134"/>
  <c r="C130"/>
  <c r="L147" i="29"/>
  <c r="C127" i="33"/>
  <c r="C126"/>
  <c r="B127"/>
  <c r="C122"/>
  <c r="B122"/>
  <c r="J122"/>
  <c r="C119"/>
  <c r="B119"/>
  <c r="F119" s="1"/>
  <c r="C116"/>
  <c r="B116"/>
  <c r="F116" s="1"/>
  <c r="C113"/>
  <c r="B113"/>
  <c r="J113" s="1"/>
  <c r="C110"/>
  <c r="J110" s="1"/>
  <c r="L127" i="29"/>
  <c r="C107" i="33"/>
  <c r="F107" s="1"/>
  <c r="B107"/>
  <c r="J107" s="1"/>
  <c r="C101"/>
  <c r="J101"/>
  <c r="B101"/>
  <c r="F101"/>
  <c r="C96"/>
  <c r="B96"/>
  <c r="F96" s="1"/>
  <c r="C90"/>
  <c r="B90"/>
  <c r="J90" s="1"/>
  <c r="C84"/>
  <c r="B85"/>
  <c r="C85"/>
  <c r="F85" s="1"/>
  <c r="C77"/>
  <c r="B77"/>
  <c r="J77" s="1"/>
  <c r="C71"/>
  <c r="B71"/>
  <c r="J71" s="1"/>
  <c r="L88" i="29"/>
  <c r="C66" i="33"/>
  <c r="L83" i="29"/>
  <c r="C60" i="33"/>
  <c r="B60"/>
  <c r="J60" s="1"/>
  <c r="C52"/>
  <c r="J52" s="1"/>
  <c r="B52"/>
  <c r="C49"/>
  <c r="B49"/>
  <c r="C43"/>
  <c r="F43"/>
  <c r="B43"/>
  <c r="J43"/>
  <c r="C40"/>
  <c r="B40"/>
  <c r="J40" s="1"/>
  <c r="C35"/>
  <c r="B35"/>
  <c r="J35" s="1"/>
  <c r="C32"/>
  <c r="F32" s="1"/>
  <c r="B32"/>
  <c r="J32" s="1"/>
  <c r="C24"/>
  <c r="B24"/>
  <c r="J24" s="1"/>
  <c r="F24"/>
  <c r="C20"/>
  <c r="B20"/>
  <c r="F20" s="1"/>
  <c r="C9"/>
  <c r="J9" s="1"/>
  <c r="B9"/>
  <c r="C5"/>
  <c r="B5"/>
  <c r="F5" s="1"/>
  <c r="B4"/>
  <c r="J4" s="1"/>
  <c r="L23" i="29"/>
  <c r="L24"/>
  <c r="L25"/>
  <c r="L27"/>
  <c r="L28"/>
  <c r="L29"/>
  <c r="L30"/>
  <c r="L31"/>
  <c r="L32"/>
  <c r="L33"/>
  <c r="L34"/>
  <c r="L35"/>
  <c r="L37"/>
  <c r="L38"/>
  <c r="L39"/>
  <c r="L40"/>
  <c r="L42"/>
  <c r="L43"/>
  <c r="L44"/>
  <c r="L45"/>
  <c r="L46"/>
  <c r="L47"/>
  <c r="L48"/>
  <c r="L50"/>
  <c r="L51"/>
  <c r="L53"/>
  <c r="L54"/>
  <c r="L55"/>
  <c r="L56"/>
  <c r="L57"/>
  <c r="L58"/>
  <c r="L59"/>
  <c r="L61"/>
  <c r="L62"/>
  <c r="L63"/>
  <c r="L64"/>
  <c r="L67"/>
  <c r="L68"/>
  <c r="L70"/>
  <c r="L71"/>
  <c r="L72"/>
  <c r="L74"/>
  <c r="L75"/>
  <c r="L76"/>
  <c r="L78"/>
  <c r="L79"/>
  <c r="L80"/>
  <c r="L81"/>
  <c r="L84"/>
  <c r="L85"/>
  <c r="L86"/>
  <c r="L87"/>
  <c r="L89"/>
  <c r="L90"/>
  <c r="L91"/>
  <c r="L94"/>
  <c r="L95"/>
  <c r="L96"/>
  <c r="L97"/>
  <c r="L98"/>
  <c r="L99"/>
  <c r="L100"/>
  <c r="L103"/>
  <c r="L104"/>
  <c r="L105"/>
  <c r="L106"/>
  <c r="L107"/>
  <c r="L108"/>
  <c r="L109"/>
  <c r="L110"/>
  <c r="L111"/>
  <c r="L112"/>
  <c r="L114"/>
  <c r="L115"/>
  <c r="L116"/>
  <c r="L117"/>
  <c r="L118"/>
  <c r="L119"/>
  <c r="L120"/>
  <c r="L121"/>
  <c r="L122"/>
  <c r="L125"/>
  <c r="L126"/>
  <c r="L128"/>
  <c r="L129"/>
  <c r="L131"/>
  <c r="L132"/>
  <c r="L134"/>
  <c r="L135"/>
  <c r="L136"/>
  <c r="L137"/>
  <c r="L138"/>
  <c r="L140"/>
  <c r="L141"/>
  <c r="L142"/>
  <c r="L144"/>
  <c r="L145"/>
  <c r="L146"/>
  <c r="L148"/>
  <c r="L149"/>
  <c r="L150"/>
  <c r="L152"/>
  <c r="L153"/>
  <c r="L154"/>
  <c r="L156"/>
  <c r="L157"/>
  <c r="L158"/>
  <c r="L159"/>
  <c r="L161"/>
  <c r="L162"/>
  <c r="L167"/>
  <c r="L168"/>
  <c r="L169"/>
  <c r="L170"/>
  <c r="L171"/>
  <c r="L172"/>
  <c r="L173"/>
  <c r="L174"/>
  <c r="L176"/>
  <c r="L177"/>
  <c r="L178"/>
  <c r="L179"/>
  <c r="L180"/>
  <c r="L181"/>
  <c r="L182"/>
  <c r="L183"/>
  <c r="L184"/>
  <c r="L185"/>
  <c r="L186"/>
  <c r="L187"/>
  <c r="L188"/>
  <c r="L190"/>
  <c r="L191"/>
  <c r="L192"/>
  <c r="L195"/>
  <c r="L196"/>
  <c r="L198"/>
  <c r="L199"/>
  <c r="L200"/>
  <c r="L202"/>
  <c r="L203"/>
  <c r="L204"/>
  <c r="L205"/>
  <c r="L206"/>
  <c r="L207"/>
  <c r="L208"/>
  <c r="L210"/>
  <c r="L212"/>
  <c r="L213"/>
  <c r="L216"/>
  <c r="L217"/>
  <c r="L218"/>
  <c r="L219"/>
  <c r="L221"/>
  <c r="L183" i="1"/>
  <c r="L182"/>
  <c r="L172"/>
  <c r="L21"/>
  <c r="L22"/>
  <c r="L23"/>
  <c r="L24"/>
  <c r="L25"/>
  <c r="L26"/>
  <c r="L27"/>
  <c r="L28"/>
  <c r="L30"/>
  <c r="L31"/>
  <c r="L32"/>
  <c r="L33"/>
  <c r="L34"/>
  <c r="L35"/>
  <c r="L36"/>
  <c r="L37"/>
  <c r="L38"/>
  <c r="L39"/>
  <c r="L40"/>
  <c r="L41"/>
  <c r="L43"/>
  <c r="L44"/>
  <c r="L45"/>
  <c r="L48"/>
  <c r="L51"/>
  <c r="L54"/>
  <c r="L55"/>
  <c r="L59"/>
  <c r="L60"/>
  <c r="L61"/>
  <c r="L62"/>
  <c r="L63"/>
  <c r="L64"/>
  <c r="L65"/>
  <c r="L66"/>
  <c r="L67"/>
  <c r="L68"/>
  <c r="L69"/>
  <c r="L75"/>
  <c r="L76"/>
  <c r="L77"/>
  <c r="L78"/>
  <c r="L79"/>
  <c r="L80"/>
  <c r="L81"/>
  <c r="L82"/>
  <c r="L83"/>
  <c r="L84"/>
  <c r="L85"/>
  <c r="L87"/>
  <c r="L88"/>
  <c r="L89"/>
  <c r="L90"/>
  <c r="L91"/>
  <c r="L92"/>
  <c r="L93"/>
  <c r="L94"/>
  <c r="L95"/>
  <c r="L96"/>
  <c r="L97"/>
  <c r="L98"/>
  <c r="L99"/>
  <c r="L100"/>
  <c r="L102"/>
  <c r="L103"/>
  <c r="L104"/>
  <c r="L105"/>
  <c r="L106"/>
  <c r="L107"/>
  <c r="L108"/>
  <c r="L109"/>
  <c r="L110"/>
  <c r="L111"/>
  <c r="L112"/>
  <c r="L113"/>
  <c r="L114"/>
  <c r="L115"/>
  <c r="L116"/>
  <c r="L117"/>
  <c r="L118"/>
  <c r="L119"/>
  <c r="L120"/>
  <c r="L121"/>
  <c r="L122"/>
  <c r="L123"/>
  <c r="L124"/>
  <c r="L125"/>
  <c r="L126"/>
  <c r="L127"/>
  <c r="L129"/>
  <c r="L130"/>
  <c r="L131"/>
  <c r="L132"/>
  <c r="L133"/>
  <c r="L134"/>
  <c r="L135"/>
  <c r="L136"/>
  <c r="L137"/>
  <c r="L138"/>
  <c r="L140"/>
  <c r="L141"/>
  <c r="L142"/>
  <c r="L144"/>
  <c r="L148"/>
  <c r="L149"/>
  <c r="L150"/>
  <c r="L151"/>
  <c r="L152"/>
  <c r="L153"/>
  <c r="L154"/>
  <c r="L155"/>
  <c r="L156"/>
  <c r="L157"/>
  <c r="L158"/>
  <c r="L159"/>
  <c r="L160"/>
  <c r="L163"/>
  <c r="L164"/>
  <c r="L165"/>
  <c r="L166"/>
  <c r="L170"/>
  <c r="L171"/>
  <c r="L176"/>
  <c r="L177"/>
  <c r="L178"/>
  <c r="L179"/>
  <c r="L180"/>
  <c r="L181"/>
  <c r="L186"/>
  <c r="L187"/>
  <c r="L188"/>
  <c r="L189"/>
  <c r="L190"/>
  <c r="L191"/>
  <c r="L193"/>
  <c r="L194"/>
  <c r="L101"/>
  <c r="L102" i="29"/>
  <c r="B191" i="33"/>
  <c r="J191" s="1"/>
  <c r="O31" i="3"/>
  <c r="L52" i="29"/>
  <c r="B48" i="33"/>
  <c r="F48" s="1"/>
  <c r="B56"/>
  <c r="F56" s="1"/>
  <c r="C56"/>
  <c r="L77" i="29"/>
  <c r="L133"/>
  <c r="B68" i="30"/>
  <c r="L58" i="1"/>
  <c r="C48" i="33"/>
  <c r="J48"/>
  <c r="L175" i="29"/>
  <c r="L20" i="1"/>
  <c r="C258" i="33"/>
  <c r="C41" i="30"/>
  <c r="F41" s="1"/>
  <c r="B41"/>
  <c r="C25"/>
  <c r="C183" i="33"/>
  <c r="B183"/>
  <c r="J183" s="1"/>
  <c r="N31" i="3"/>
  <c r="M31"/>
  <c r="B31"/>
  <c r="B29" i="32"/>
  <c r="F112" i="33"/>
  <c r="F86"/>
  <c r="F122"/>
  <c r="F70"/>
  <c r="F55"/>
  <c r="F36"/>
  <c r="F33"/>
  <c r="F26"/>
  <c r="F13"/>
  <c r="F67"/>
  <c r="F59"/>
  <c r="F37"/>
  <c r="F31"/>
  <c r="F10"/>
  <c r="F7"/>
  <c r="F72"/>
  <c r="F68"/>
  <c r="F64"/>
  <c r="L209" i="29"/>
  <c r="L65"/>
  <c r="F195" i="33"/>
  <c r="L22" i="28"/>
  <c r="B16" i="32"/>
  <c r="J16" s="1"/>
  <c r="L60" i="28"/>
  <c r="L47"/>
  <c r="L33"/>
  <c r="L21" i="29"/>
  <c r="G37" i="31"/>
  <c r="L22" i="29"/>
  <c r="L211"/>
  <c r="L41"/>
  <c r="L26"/>
  <c r="L130"/>
  <c r="F182" i="33"/>
  <c r="F174"/>
  <c r="J290"/>
  <c r="L201" i="29"/>
  <c r="F143" i="33"/>
  <c r="B258"/>
  <c r="F258" s="1"/>
  <c r="B56" i="30"/>
  <c r="J56" s="1"/>
  <c r="L74" i="1"/>
  <c r="Q22" i="3"/>
  <c r="P22"/>
  <c r="C337" i="33"/>
  <c r="J337"/>
  <c r="J127"/>
  <c r="L193" i="29"/>
  <c r="J374" i="33"/>
  <c r="B243"/>
  <c r="J243" s="1"/>
  <c r="C243"/>
  <c r="F243"/>
  <c r="C46" i="30"/>
  <c r="J46"/>
  <c r="B240" i="33"/>
  <c r="B233"/>
  <c r="J233" s="1"/>
  <c r="C211"/>
  <c r="C179"/>
  <c r="F179" s="1"/>
  <c r="B129" i="30"/>
  <c r="F129" s="1"/>
  <c r="B331" i="33"/>
  <c r="L197" i="29"/>
  <c r="L66"/>
  <c r="J30" i="30"/>
  <c r="B110" i="33"/>
  <c r="F110" s="1"/>
  <c r="B25" i="30"/>
  <c r="J25" s="1"/>
  <c r="B227" i="33"/>
  <c r="J227" s="1"/>
  <c r="C227"/>
  <c r="L215" i="29"/>
  <c r="B362" i="33"/>
  <c r="J362" s="1"/>
  <c r="B160" i="30"/>
  <c r="J160" s="1"/>
  <c r="C160"/>
  <c r="C38"/>
  <c r="C240" i="33"/>
  <c r="F240"/>
  <c r="C88" i="30"/>
  <c r="B88"/>
  <c r="J88" s="1"/>
  <c r="C350" i="33"/>
  <c r="F350" s="1"/>
  <c r="B350"/>
  <c r="C305"/>
  <c r="J305" s="1"/>
  <c r="J254"/>
  <c r="J247"/>
  <c r="J132"/>
  <c r="J87"/>
  <c r="D9" i="1"/>
  <c r="G8" i="28"/>
  <c r="D203" i="1"/>
  <c r="C248" i="33"/>
  <c r="F248"/>
  <c r="B314"/>
  <c r="J314"/>
  <c r="B112" i="30"/>
  <c r="F112" s="1"/>
  <c r="C112"/>
  <c r="J112"/>
  <c r="C126"/>
  <c r="B126"/>
  <c r="J126" s="1"/>
  <c r="F277" i="33"/>
  <c r="J124" i="30"/>
  <c r="J75"/>
  <c r="J343" i="33"/>
  <c r="B224"/>
  <c r="F224" s="1"/>
  <c r="F5" i="32"/>
  <c r="J24"/>
  <c r="D10" i="1"/>
  <c r="D7" i="29"/>
  <c r="D9" i="28"/>
  <c r="D226" i="29"/>
  <c r="B9" i="30"/>
  <c r="F9" s="1"/>
  <c r="B211" i="33"/>
  <c r="F211" s="1"/>
  <c r="J138" i="30"/>
  <c r="J311" i="33"/>
  <c r="J238"/>
  <c r="C19"/>
  <c r="C65"/>
  <c r="L42" i="1"/>
  <c r="L73" i="29"/>
  <c r="I36" i="25"/>
  <c r="D11" i="1"/>
  <c r="D8" i="29"/>
  <c r="D10" i="28"/>
  <c r="D227" i="29"/>
  <c r="F53" i="30"/>
  <c r="J74"/>
  <c r="J59"/>
  <c r="J44"/>
  <c r="F14"/>
  <c r="C318" i="33"/>
  <c r="C275"/>
  <c r="B275"/>
  <c r="J275" s="1"/>
  <c r="J100"/>
  <c r="L160" i="29"/>
  <c r="C106" i="33"/>
  <c r="J106" s="1"/>
  <c r="L69" i="29"/>
  <c r="L49"/>
  <c r="D12" i="1"/>
  <c r="G8" i="29"/>
  <c r="K10" i="28"/>
  <c r="D228" i="29"/>
  <c r="C122" i="30"/>
  <c r="B122"/>
  <c r="J122" s="1"/>
  <c r="J51"/>
  <c r="B318" i="33"/>
  <c r="F318"/>
  <c r="C252"/>
  <c r="J252" s="1"/>
  <c r="B208"/>
  <c r="B176"/>
  <c r="J176" s="1"/>
  <c r="B130"/>
  <c r="J130" s="1"/>
  <c r="K10" i="1"/>
  <c r="D9" i="29"/>
  <c r="D11" i="28"/>
  <c r="D229" i="29"/>
  <c r="N1" i="25"/>
  <c r="J58" i="30"/>
  <c r="J50"/>
  <c r="F43"/>
  <c r="J35"/>
  <c r="C13"/>
  <c r="J13" s="1"/>
  <c r="J371" i="33"/>
  <c r="B252"/>
  <c r="F252"/>
  <c r="F17" i="32"/>
  <c r="C224" i="33"/>
  <c r="F61" i="30"/>
  <c r="F8"/>
  <c r="C42"/>
  <c r="B42"/>
  <c r="J42" s="1"/>
  <c r="J27"/>
  <c r="F19"/>
  <c r="J364" i="33"/>
  <c r="J302"/>
  <c r="C236"/>
  <c r="F32" i="32"/>
  <c r="B73" i="30"/>
  <c r="J73"/>
  <c r="F125"/>
  <c r="C56"/>
  <c r="C26"/>
  <c r="B26"/>
  <c r="J26"/>
  <c r="C332" i="33"/>
  <c r="C259"/>
  <c r="B236"/>
  <c r="J236"/>
  <c r="B215"/>
  <c r="F215" s="1"/>
  <c r="F31" i="32"/>
  <c r="F133" i="30"/>
  <c r="B135"/>
  <c r="J99"/>
  <c r="J92"/>
  <c r="C3"/>
  <c r="B332" i="33"/>
  <c r="F332" s="1"/>
  <c r="J295"/>
  <c r="I35" i="25"/>
  <c r="L113" i="29"/>
  <c r="L222"/>
  <c r="K13" i="1"/>
  <c r="B3"/>
  <c r="K11" i="29"/>
  <c r="K13" i="28"/>
  <c r="D65"/>
  <c r="L35"/>
  <c r="C6" i="30"/>
  <c r="J6"/>
  <c r="C208" i="33"/>
  <c r="F208"/>
  <c r="C172" i="30"/>
  <c r="J172" s="1"/>
  <c r="F11"/>
  <c r="B3"/>
  <c r="J3" s="1"/>
  <c r="C323" i="33"/>
  <c r="J308"/>
  <c r="B66"/>
  <c r="F66" s="1"/>
  <c r="L124" i="29"/>
  <c r="L155"/>
  <c r="L60"/>
  <c r="D7" i="1"/>
  <c r="D12" i="29"/>
  <c r="K14" i="28"/>
  <c r="D66"/>
  <c r="J17" i="32"/>
  <c r="F171" i="33"/>
  <c r="B78" i="30"/>
  <c r="J78" s="1"/>
  <c r="C78"/>
  <c r="F78"/>
  <c r="C63"/>
  <c r="J63"/>
  <c r="C300" i="33"/>
  <c r="C280"/>
  <c r="F280"/>
  <c r="B57" i="30"/>
  <c r="F57"/>
  <c r="J57"/>
  <c r="B259" i="33"/>
  <c r="J259" s="1"/>
  <c r="C147" i="30"/>
  <c r="B300" i="33"/>
  <c r="F300" s="1"/>
  <c r="B271"/>
  <c r="F271" s="1"/>
  <c r="C271"/>
  <c r="L189" i="29"/>
  <c r="L139"/>
  <c r="F164" i="30"/>
  <c r="J164"/>
  <c r="B147"/>
  <c r="J147" s="1"/>
  <c r="J90"/>
  <c r="F62"/>
  <c r="B270" i="33"/>
  <c r="F270" s="1"/>
  <c r="N30" i="3"/>
  <c r="L30" s="1"/>
  <c r="B30" s="1"/>
  <c r="F162" i="30"/>
  <c r="C140"/>
  <c r="F140"/>
  <c r="B103"/>
  <c r="J103"/>
  <c r="C83"/>
  <c r="J83" s="1"/>
  <c r="C31"/>
  <c r="F31"/>
  <c r="B126" i="33"/>
  <c r="J126"/>
  <c r="L143" i="29"/>
  <c r="C4" i="33"/>
  <c r="B19"/>
  <c r="J19" s="1"/>
  <c r="L36" i="29"/>
  <c r="J208" i="33"/>
  <c r="F259"/>
  <c r="B148"/>
  <c r="L166" i="29"/>
  <c r="C148" i="33"/>
  <c r="J148" s="1"/>
  <c r="F73" i="30"/>
  <c r="L151" i="29"/>
  <c r="B106" i="33"/>
  <c r="F106"/>
  <c r="L123" i="29"/>
  <c r="B65" i="33"/>
  <c r="F65" s="1"/>
  <c r="L82" i="29"/>
  <c r="B76" i="33"/>
  <c r="F76" s="1"/>
  <c r="C76"/>
  <c r="L93" i="29"/>
  <c r="B84" i="33"/>
  <c r="J84"/>
  <c r="L101" i="29"/>
  <c r="B121" i="30"/>
  <c r="J121" s="1"/>
  <c r="F121"/>
  <c r="B323" i="33"/>
  <c r="J323" s="1"/>
  <c r="L139" i="1"/>
  <c r="B312" i="33"/>
  <c r="B110" i="30"/>
  <c r="J110" s="1"/>
  <c r="J35" i="25"/>
  <c r="C16" i="32"/>
  <c r="C29"/>
  <c r="F29"/>
  <c r="J36" i="25"/>
  <c r="B196" i="33"/>
  <c r="J196" s="1"/>
  <c r="L214" i="29"/>
  <c r="B3" i="33"/>
  <c r="J3" s="1"/>
  <c r="L20" i="29"/>
  <c r="J29" i="32"/>
  <c r="F134" i="33"/>
  <c r="F16" i="32"/>
  <c r="G9" i="31"/>
  <c r="J139" i="30"/>
  <c r="J127"/>
  <c r="J123"/>
  <c r="F28"/>
  <c r="J66" i="33"/>
  <c r="F56" i="30"/>
  <c r="F172"/>
  <c r="F49" i="33"/>
  <c r="F18" i="30"/>
  <c r="F144"/>
  <c r="J101"/>
  <c r="F101"/>
  <c r="F139"/>
  <c r="F136"/>
  <c r="F15"/>
  <c r="F171"/>
  <c r="J158"/>
  <c r="J132"/>
  <c r="J4"/>
  <c r="J5"/>
  <c r="J36"/>
  <c r="F4"/>
  <c r="J153"/>
  <c r="J264" i="33"/>
  <c r="F117" i="30"/>
  <c r="F79"/>
  <c r="F64"/>
  <c r="J115"/>
  <c r="J317" i="33"/>
  <c r="J301"/>
  <c r="J120" i="30"/>
  <c r="J100"/>
  <c r="J72"/>
  <c r="J284" i="33"/>
  <c r="J269"/>
  <c r="J260"/>
  <c r="J213"/>
  <c r="J144"/>
  <c r="J120"/>
  <c r="J54"/>
  <c r="J42"/>
  <c r="J25"/>
  <c r="F39" i="32"/>
  <c r="F27"/>
  <c r="F33"/>
  <c r="J38"/>
  <c r="J26"/>
  <c r="J14"/>
  <c r="J8"/>
  <c r="K165" i="29"/>
  <c r="K164"/>
  <c r="J173" i="33"/>
  <c r="J133"/>
  <c r="J98"/>
  <c r="J86"/>
  <c r="J47"/>
  <c r="J33" i="32"/>
  <c r="J185" i="33"/>
  <c r="F163"/>
  <c r="J114"/>
  <c r="J89"/>
  <c r="J21"/>
  <c r="K92" i="29"/>
  <c r="C75" i="33"/>
  <c r="P20" i="3"/>
  <c r="J25" i="25"/>
  <c r="C146" i="33"/>
  <c r="F183"/>
  <c r="E11" i="29"/>
  <c r="F69" i="30"/>
  <c r="E12" i="29"/>
  <c r="F356" i="33"/>
  <c r="F284"/>
  <c r="F72" i="30"/>
  <c r="F99"/>
  <c r="J23"/>
  <c r="J24"/>
  <c r="J316" i="33"/>
  <c r="K20" i="29"/>
  <c r="J280" i="33"/>
  <c r="J154" i="30"/>
  <c r="F205" i="33"/>
  <c r="F322"/>
  <c r="F304"/>
  <c r="F283"/>
  <c r="F98" i="30"/>
  <c r="F60"/>
  <c r="J146"/>
  <c r="J82"/>
  <c r="F287" i="33"/>
  <c r="F303"/>
  <c r="F97" i="30"/>
  <c r="F58"/>
  <c r="F29"/>
  <c r="J93"/>
  <c r="F249" i="33"/>
  <c r="F34" i="30"/>
  <c r="J143"/>
  <c r="J85"/>
  <c r="J54"/>
  <c r="F291" i="33"/>
  <c r="F102" i="30"/>
  <c r="J171"/>
  <c r="F142"/>
  <c r="J141"/>
  <c r="J111"/>
  <c r="F92"/>
  <c r="J346" i="33"/>
  <c r="J321"/>
  <c r="J267"/>
  <c r="J181"/>
  <c r="J142"/>
  <c r="J128"/>
  <c r="J92" i="29"/>
  <c r="L92"/>
  <c r="J263" i="33"/>
  <c r="J150"/>
  <c r="J28" i="32"/>
  <c r="J18"/>
  <c r="B75" i="33"/>
  <c r="F75" s="1"/>
  <c r="J75"/>
  <c r="C3"/>
  <c r="K19" i="29"/>
  <c r="O24" i="3"/>
  <c r="J24" i="25"/>
  <c r="C2" i="33"/>
  <c r="J332"/>
  <c r="F342"/>
  <c r="F124" i="30"/>
  <c r="F17"/>
  <c r="J71"/>
  <c r="F367" i="33"/>
  <c r="F81" i="30"/>
  <c r="J116" i="33"/>
  <c r="J17" i="30"/>
  <c r="Q7" i="3"/>
  <c r="M7"/>
  <c r="J245" i="33"/>
  <c r="F26" i="30"/>
  <c r="F166"/>
  <c r="F19" i="33"/>
  <c r="J324"/>
  <c r="F46" i="30"/>
  <c r="J62" i="33"/>
  <c r="J240"/>
  <c r="F362"/>
  <c r="F6"/>
  <c r="J5"/>
  <c r="J49"/>
  <c r="F77"/>
  <c r="J171"/>
  <c r="L5" i="3"/>
  <c r="B5" s="1"/>
  <c r="F3" i="32"/>
  <c r="J349" i="33"/>
  <c r="J205"/>
  <c r="F97"/>
  <c r="F172"/>
  <c r="F157"/>
  <c r="F73"/>
  <c r="F61"/>
  <c r="F16"/>
  <c r="F364"/>
  <c r="F313"/>
  <c r="F310"/>
  <c r="F308"/>
  <c r="F279"/>
  <c r="F254"/>
  <c r="F217"/>
  <c r="F209"/>
  <c r="F368"/>
  <c r="F109" i="30"/>
  <c r="F77"/>
  <c r="F39"/>
  <c r="F82"/>
  <c r="F80"/>
  <c r="F343" i="33"/>
  <c r="F311"/>
  <c r="F132"/>
  <c r="F34" i="32"/>
  <c r="F22"/>
  <c r="F28"/>
  <c r="F142" i="33"/>
  <c r="F129"/>
  <c r="F114"/>
  <c r="F108"/>
  <c r="F95"/>
  <c r="F81"/>
  <c r="F51"/>
  <c r="F45"/>
  <c r="F17"/>
  <c r="F11"/>
  <c r="F365"/>
  <c r="F354"/>
  <c r="F341"/>
  <c r="F335"/>
  <c r="F330"/>
  <c r="F315"/>
  <c r="F307"/>
  <c r="F296"/>
  <c r="F294"/>
  <c r="F292"/>
  <c r="F288"/>
  <c r="F281"/>
  <c r="F264"/>
  <c r="F260"/>
  <c r="F246"/>
  <c r="F241"/>
  <c r="F230"/>
  <c r="F222"/>
  <c r="F220"/>
  <c r="F216"/>
  <c r="F206"/>
  <c r="F123" i="30"/>
  <c r="F115"/>
  <c r="F108"/>
  <c r="F94"/>
  <c r="F89"/>
  <c r="F30"/>
  <c r="F10"/>
  <c r="F165"/>
  <c r="J168"/>
  <c r="F159"/>
  <c r="J137"/>
  <c r="J131"/>
  <c r="J125"/>
  <c r="J113"/>
  <c r="F100"/>
  <c r="J86"/>
  <c r="F74"/>
  <c r="J65"/>
  <c r="F54"/>
  <c r="J49"/>
  <c r="J39"/>
  <c r="J20"/>
  <c r="J7"/>
  <c r="J365" i="33"/>
  <c r="J347"/>
  <c r="J336"/>
  <c r="J322"/>
  <c r="J313"/>
  <c r="J306"/>
  <c r="J291"/>
  <c r="J274"/>
  <c r="J266"/>
  <c r="J255"/>
  <c r="J237"/>
  <c r="J225"/>
  <c r="J218"/>
  <c r="J195"/>
  <c r="J188"/>
  <c r="J177"/>
  <c r="J164"/>
  <c r="J153"/>
  <c r="J141"/>
  <c r="J135"/>
  <c r="J115"/>
  <c r="J108"/>
  <c r="J99"/>
  <c r="J82"/>
  <c r="J67"/>
  <c r="J50"/>
  <c r="J41"/>
  <c r="J34"/>
  <c r="J17"/>
  <c r="J7"/>
  <c r="F35" i="32"/>
  <c r="F23"/>
  <c r="F12"/>
  <c r="F7"/>
  <c r="J40"/>
  <c r="J35"/>
  <c r="J19"/>
  <c r="J6"/>
  <c r="J165" i="29"/>
  <c r="L29" i="3"/>
  <c r="B29" s="1"/>
  <c r="J48" i="28"/>
  <c r="J19" i="29"/>
  <c r="F323" i="33"/>
  <c r="F236"/>
  <c r="F103" i="30"/>
  <c r="C147" i="33"/>
  <c r="J135" i="30"/>
  <c r="J140"/>
  <c r="J38"/>
  <c r="F50"/>
  <c r="F90"/>
  <c r="K48" i="28"/>
  <c r="N24" i="3"/>
  <c r="L24"/>
  <c r="B24" s="1"/>
  <c r="B2" i="33"/>
  <c r="J2" s="1"/>
  <c r="L19" i="29"/>
  <c r="I24" i="25"/>
  <c r="O33" i="3"/>
  <c r="L33"/>
  <c r="B33" s="1"/>
  <c r="C30" i="32"/>
  <c r="J37" i="25"/>
  <c r="N33" i="3"/>
  <c r="L48" i="28"/>
  <c r="B30" i="32"/>
  <c r="J30" s="1"/>
  <c r="I37" i="25"/>
  <c r="P5"/>
  <c r="J164" i="29"/>
  <c r="L165"/>
  <c r="B147" i="33"/>
  <c r="J147" s="1"/>
  <c r="F147"/>
  <c r="L164" i="29"/>
  <c r="B146" i="33"/>
  <c r="J146" s="1"/>
  <c r="I25" i="25"/>
  <c r="O5"/>
  <c r="L27" i="3"/>
  <c r="B27" s="1"/>
  <c r="F146" i="33"/>
  <c r="J9" i="32"/>
  <c r="F9"/>
  <c r="L4" i="3"/>
  <c r="B4"/>
  <c r="G9" i="33"/>
  <c r="J285"/>
  <c r="F187"/>
  <c r="F228"/>
  <c r="F130" i="30"/>
  <c r="F84" i="33"/>
  <c r="F96" i="30"/>
  <c r="F21" i="32"/>
  <c r="J57" i="33"/>
  <c r="J92"/>
  <c r="J124"/>
  <c r="J282"/>
  <c r="J16" i="30"/>
  <c r="F119"/>
  <c r="F262" i="33"/>
  <c r="F309"/>
  <c r="F344"/>
  <c r="F202"/>
  <c r="F15"/>
  <c r="F366"/>
  <c r="G9" i="30"/>
  <c r="F30" i="33"/>
  <c r="O9" i="3"/>
  <c r="F314" i="33"/>
  <c r="G9" i="32"/>
  <c r="F84" i="30"/>
  <c r="F70"/>
  <c r="F3" i="33"/>
  <c r="J121"/>
  <c r="F45" i="30"/>
  <c r="F22"/>
  <c r="J215" i="33"/>
  <c r="J265"/>
  <c r="J102"/>
  <c r="F52" i="30"/>
  <c r="F63"/>
  <c r="F135"/>
  <c r="J248" i="33"/>
  <c r="J244"/>
  <c r="F191"/>
  <c r="F170"/>
  <c r="K14" i="1"/>
  <c r="F155" i="33"/>
  <c r="F200"/>
  <c r="F196"/>
  <c r="F178"/>
  <c r="F175"/>
  <c r="F168"/>
  <c r="F131"/>
  <c r="F125"/>
  <c r="F123"/>
  <c r="F111"/>
  <c r="F103"/>
  <c r="F94"/>
  <c r="F38"/>
  <c r="F29"/>
  <c r="F360"/>
  <c r="F347"/>
  <c r="F336"/>
  <c r="F320"/>
  <c r="F298"/>
  <c r="F286"/>
  <c r="F274"/>
  <c r="F242"/>
  <c r="F371"/>
  <c r="F369"/>
  <c r="F143" i="30"/>
  <c r="F134"/>
  <c r="F122"/>
  <c r="F95"/>
  <c r="F91"/>
  <c r="F37"/>
  <c r="F33"/>
  <c r="F20"/>
  <c r="F6"/>
  <c r="F161"/>
  <c r="F23"/>
  <c r="J345" i="33"/>
  <c r="J206"/>
  <c r="F36" i="32"/>
  <c r="F8"/>
  <c r="L6" i="3"/>
  <c r="B6" s="1"/>
  <c r="J116" i="30"/>
  <c r="J361" i="33"/>
  <c r="J360"/>
  <c r="F157" i="30"/>
  <c r="L147" i="1"/>
  <c r="C129" i="30"/>
  <c r="J129"/>
  <c r="C331" i="33"/>
  <c r="C110" i="30"/>
  <c r="L128" i="1"/>
  <c r="C312" i="33"/>
  <c r="J312"/>
  <c r="F312"/>
  <c r="J318"/>
  <c r="F116" i="30"/>
  <c r="J73" i="1"/>
  <c r="C270" i="33"/>
  <c r="K73" i="1"/>
  <c r="C68" i="30"/>
  <c r="F68" s="1"/>
  <c r="J68"/>
  <c r="L86" i="1"/>
  <c r="F301" i="33"/>
  <c r="B257"/>
  <c r="L73" i="1"/>
  <c r="J167"/>
  <c r="B55" i="30"/>
  <c r="K19" i="1"/>
  <c r="C214" i="33"/>
  <c r="C12" i="30"/>
  <c r="B214" i="33"/>
  <c r="J214" s="1"/>
  <c r="L29" i="1"/>
  <c r="J19"/>
  <c r="B12" i="30"/>
  <c r="F331" i="33"/>
  <c r="J331"/>
  <c r="F110" i="30"/>
  <c r="K167" i="1"/>
  <c r="L167"/>
  <c r="C55" i="30"/>
  <c r="F55"/>
  <c r="C257" i="33"/>
  <c r="F257" s="1"/>
  <c r="J270"/>
  <c r="B351"/>
  <c r="J351" s="1"/>
  <c r="B149" i="30"/>
  <c r="F149" s="1"/>
  <c r="I28" i="25"/>
  <c r="J55" i="30"/>
  <c r="C204" i="33"/>
  <c r="C2" i="30"/>
  <c r="J27" i="25"/>
  <c r="B2" i="30"/>
  <c r="F2" s="1"/>
  <c r="J169" i="1"/>
  <c r="L19"/>
  <c r="I27" i="25"/>
  <c r="B204" i="33"/>
  <c r="F204" s="1"/>
  <c r="J168" i="1"/>
  <c r="F214" i="33"/>
  <c r="J12" i="30"/>
  <c r="F12"/>
  <c r="K168" i="1"/>
  <c r="K169"/>
  <c r="C353" i="33"/>
  <c r="J28" i="25"/>
  <c r="C149" i="30"/>
  <c r="C351" i="33"/>
  <c r="C352"/>
  <c r="C150" i="30"/>
  <c r="F150" s="1"/>
  <c r="B150"/>
  <c r="B352" i="33"/>
  <c r="F352" s="1"/>
  <c r="J173" i="1"/>
  <c r="L168"/>
  <c r="J204" i="33"/>
  <c r="B151" i="30"/>
  <c r="J151" s="1"/>
  <c r="L169" i="1"/>
  <c r="B353" i="33"/>
  <c r="F353" s="1"/>
  <c r="J174" i="1"/>
  <c r="C151" i="30"/>
  <c r="K174" i="1"/>
  <c r="C156" i="30"/>
  <c r="K173" i="1"/>
  <c r="P19" i="3"/>
  <c r="J29" i="25"/>
  <c r="I30"/>
  <c r="L174" i="1"/>
  <c r="B358" i="33"/>
  <c r="J358" s="1"/>
  <c r="B156" i="30"/>
  <c r="Q19" i="3"/>
  <c r="I29" i="25"/>
  <c r="O19" i="3"/>
  <c r="L19" s="1"/>
  <c r="B19" s="1"/>
  <c r="B357" i="33"/>
  <c r="J357" s="1"/>
  <c r="B155" i="30"/>
  <c r="F155" s="1"/>
  <c r="L18" i="3"/>
  <c r="B18"/>
  <c r="L15"/>
  <c r="B15"/>
  <c r="O20"/>
  <c r="L20" s="1"/>
  <c r="B20" s="1"/>
  <c r="J150" i="30"/>
  <c r="N5" i="25"/>
  <c r="M11" i="3" s="1"/>
  <c r="J353" i="33"/>
  <c r="R19" i="3"/>
  <c r="C358" i="33"/>
  <c r="J30" i="25"/>
  <c r="C155" i="30"/>
  <c r="L173" i="1"/>
  <c r="C357" i="33"/>
  <c r="F357"/>
  <c r="J156" i="30"/>
  <c r="F156"/>
  <c r="J155"/>
  <c r="G37" i="33" l="1"/>
  <c r="G37" i="32"/>
  <c r="G27" i="30"/>
  <c r="F2" i="32"/>
  <c r="F3" i="30"/>
  <c r="F130" i="33"/>
  <c r="L11" i="3"/>
  <c r="B11" s="1"/>
  <c r="J149" i="30"/>
  <c r="F193" i="33"/>
  <c r="F147" i="30"/>
  <c r="F233" i="33"/>
  <c r="F4"/>
  <c r="J76"/>
  <c r="F305"/>
  <c r="F227"/>
  <c r="F176"/>
  <c r="J211"/>
  <c r="F160" i="30"/>
  <c r="F25"/>
  <c r="J20" i="33"/>
  <c r="F71"/>
  <c r="J119"/>
  <c r="J106" i="30"/>
  <c r="F250" i="33"/>
  <c r="J189"/>
  <c r="J23"/>
  <c r="F358"/>
  <c r="F52"/>
  <c r="F165"/>
  <c r="J2" i="30"/>
  <c r="F351" i="33"/>
  <c r="F60"/>
  <c r="F113"/>
  <c r="J258"/>
  <c r="F40"/>
  <c r="J65"/>
  <c r="J224"/>
  <c r="J350"/>
  <c r="J85"/>
  <c r="J96"/>
  <c r="F203"/>
  <c r="J139"/>
  <c r="J11" i="32"/>
  <c r="F151" i="30"/>
  <c r="J352" i="33"/>
  <c r="J41" i="30"/>
  <c r="J300" i="33"/>
  <c r="F2"/>
  <c r="G27" s="1"/>
  <c r="J56"/>
  <c r="J41" i="32"/>
  <c r="F163" i="30"/>
  <c r="J299" i="33"/>
  <c r="J162"/>
  <c r="J257"/>
  <c r="J271"/>
  <c r="F30" i="32"/>
  <c r="F35" i="33"/>
  <c r="F90"/>
  <c r="J179"/>
  <c r="J9" i="30"/>
  <c r="R10" i="3"/>
  <c r="N10" s="1"/>
  <c r="L10" s="1"/>
  <c r="G27" i="32" l="1"/>
  <c r="G43" i="31" s="1"/>
  <c r="I21" i="25"/>
  <c r="G37" i="30"/>
  <c r="L17" i="3" s="1"/>
  <c r="B17" s="1"/>
  <c r="B10"/>
  <c r="M12" l="1"/>
  <c r="M2" s="1"/>
  <c r="L12"/>
  <c r="G43" i="30"/>
  <c r="G43" i="32"/>
  <c r="G43" i="33"/>
  <c r="B12" i="3" l="1"/>
  <c r="L2"/>
  <c r="C19" i="25" s="1"/>
</calcChain>
</file>

<file path=xl/comments1.xml><?xml version="1.0" encoding="utf-8"?>
<comments xmlns="http://schemas.openxmlformats.org/spreadsheetml/2006/main">
  <authors>
    <author>Željko Strunjak</author>
  </authors>
  <commentList>
    <comment ref="B7" authorId="0">
      <text>
        <r>
          <rPr>
            <b/>
            <sz val="8"/>
            <color indexed="81"/>
            <rFont val="Tahoma"/>
            <family val="2"/>
            <charset val="238"/>
          </rPr>
          <t>Naputak:</t>
        </r>
        <r>
          <rPr>
            <sz val="8"/>
            <color indexed="81"/>
            <rFont val="Tahoma"/>
            <family val="2"/>
            <charset val="238"/>
          </rPr>
          <t xml:space="preserve">
Obvezno unesite puni naziv neprofitne organizacije, bez navodnika, nepotrebnih razmaka i ostalih znakova koji nisu sastavni dio naziva.
Primjer ispravno upisanog naziva: 
FINANC, UDRUGA ZA FINANCIJSKU DJELATNOST
Primjeri pogrešnog unosa su:
"FINANC", UDRUGA ZA FINANCIJSKU DJELATNOST
F I N A N C, UDRUGA ZA FINANC. DJEL.
Skraćivanje pojedinih dijelova naziva dopušteno je jedino kod jako dugih naziva, preko 100 znakova.</t>
        </r>
      </text>
    </comment>
    <comment ref="B9" authorId="0">
      <text>
        <r>
          <rPr>
            <b/>
            <sz val="8"/>
            <color indexed="81"/>
            <rFont val="Tahoma"/>
            <family val="2"/>
            <charset val="238"/>
          </rPr>
          <t>Naputak:</t>
        </r>
        <r>
          <rPr>
            <sz val="8"/>
            <color indexed="81"/>
            <rFont val="Tahoma"/>
            <family val="2"/>
            <charset val="238"/>
          </rPr>
          <t xml:space="preserve">
Unesite samo broj pošte bez naziva pripadajućeg mjesta, Excel datoteka dozvoljava unos poštanskog broja u granicama 10000 do 60000.</t>
        </r>
      </text>
    </comment>
    <comment ref="D9" authorId="0">
      <text>
        <r>
          <rPr>
            <b/>
            <sz val="8"/>
            <color indexed="81"/>
            <rFont val="Tahoma"/>
            <family val="2"/>
            <charset val="238"/>
          </rPr>
          <t>Naputak:</t>
        </r>
        <r>
          <rPr>
            <sz val="8"/>
            <color indexed="81"/>
            <rFont val="Tahoma"/>
            <family val="2"/>
            <charset val="238"/>
          </rPr>
          <t xml:space="preserve">
Unesite puni naziv mjesta, ne skraćujte nazive mjesta tipa SLAV. BROD ili SL. BROD.</t>
        </r>
      </text>
    </comment>
    <comment ref="B11" authorId="0">
      <text>
        <r>
          <rPr>
            <b/>
            <sz val="8"/>
            <color indexed="81"/>
            <rFont val="Tahoma"/>
            <family val="2"/>
            <charset val="238"/>
          </rPr>
          <t>Naputak:</t>
        </r>
        <r>
          <rPr>
            <sz val="8"/>
            <color indexed="81"/>
            <rFont val="Tahoma"/>
            <family val="2"/>
            <charset val="238"/>
          </rPr>
          <t xml:space="preserve">
Upišite puni naziv ulice i kućni broj te dodatak kućnom broju ako postoji (primjerice Ilica 111 A)</t>
        </r>
      </text>
    </comment>
    <comment ref="I11" authorId="0">
      <text>
        <r>
          <rPr>
            <b/>
            <sz val="8"/>
            <color indexed="81"/>
            <rFont val="Tahoma"/>
            <family val="2"/>
            <charset val="238"/>
          </rPr>
          <t>Naputak:</t>
        </r>
        <r>
          <rPr>
            <sz val="8"/>
            <color indexed="81"/>
            <rFont val="Tahoma"/>
            <family val="2"/>
            <charset val="238"/>
          </rPr>
          <t xml:space="preserve">
Matični broj upisujte na 8 znamenaka (s vodećim nulama).</t>
        </r>
      </text>
    </comment>
    <comment ref="B13" authorId="0">
      <text>
        <r>
          <rPr>
            <b/>
            <sz val="8"/>
            <color indexed="81"/>
            <rFont val="Tahoma"/>
            <family val="2"/>
            <charset val="238"/>
          </rPr>
          <t>Naputak:</t>
        </r>
        <r>
          <rPr>
            <sz val="8"/>
            <color indexed="81"/>
            <rFont val="Tahoma"/>
            <family val="2"/>
            <charset val="238"/>
          </rPr>
          <t xml:space="preserve">
Unesite broj računa u IBAN formatu duljine 21 mjesto. Račun mora sadržavati vodeće znakove HR, a ostatak od 19 znamenaka mogu biti samo znakovi 0-9. Bilo kakav drugi znak javit će grešku u računu.</t>
        </r>
      </text>
    </comment>
    <comment ref="B15" authorId="0">
      <text>
        <r>
          <rPr>
            <b/>
            <sz val="8"/>
            <color indexed="81"/>
            <rFont val="Tahoma"/>
            <family val="2"/>
            <charset val="238"/>
          </rPr>
          <t>Naputak:</t>
        </r>
        <r>
          <rPr>
            <sz val="8"/>
            <color indexed="81"/>
            <rFont val="Tahoma"/>
            <family val="2"/>
            <charset val="238"/>
          </rPr>
          <t xml:space="preserve">
Šifra djelatnosti upisuje se na 5 znamenaka prema NKD225. Šifru djelatnosti dodjeljuje Državni zavod za statistiku, a možete ga uvijek provjeriti na Obavjesti o razvrstavanju koju izdaje DZS. Šifarnik djelatnosti nalazi se na radnom listu Sifre. Nije moguće upisati nepostojeću šifru djelatnosti. Šifru možete upisati ili odabrati na padajućoj listi. Nakon upisa ili odabira šifre djelatnosti pojavit će se pored nje i opis. Provjerite prije slanja obrasca da li je to stvarno Vaša djelatnost dodijeljena od strane DZS-a.</t>
        </r>
      </text>
    </comment>
    <comment ref="I15" authorId="0">
      <text>
        <r>
          <rPr>
            <sz val="8"/>
            <color indexed="81"/>
            <rFont val="Arial CE"/>
            <family val="2"/>
            <charset val="238"/>
          </rPr>
          <t>Razdoblje se upisuje na način GGGG-MM gdje GGGG označava godinu za koju se predaje obrazac a MM mjesec kojim završava razdoblje, primjerice: 2017-06 za I. - VI. 2017.</t>
        </r>
      </text>
    </comment>
    <comment ref="B17" authorId="0">
      <text>
        <r>
          <rPr>
            <b/>
            <sz val="8"/>
            <color indexed="81"/>
            <rFont val="Tahoma"/>
            <family val="2"/>
            <charset val="238"/>
          </rPr>
          <t>Naputak:</t>
        </r>
        <r>
          <rPr>
            <sz val="8"/>
            <color indexed="81"/>
            <rFont val="Tahoma"/>
            <family val="2"/>
            <charset val="238"/>
          </rPr>
          <t xml:space="preserve">
Šifra županije i šifra općine unose se samo kao broj, bez naziva županije ili općine. Ako ne znate napamet koja je šifra Vašeg gradaili općine, pronađite je na radnom listu "Sifre". Provjerite upisanu šifru jer će se pored upisane šifre pojaviti naziv grada/općine.</t>
        </r>
      </text>
    </comment>
    <comment ref="I17" authorId="0">
      <text>
        <r>
          <rPr>
            <b/>
            <sz val="8"/>
            <color indexed="81"/>
            <rFont val="Tahoma"/>
            <family val="2"/>
            <charset val="238"/>
          </rPr>
          <t>Naputak:</t>
        </r>
        <r>
          <rPr>
            <sz val="8"/>
            <color indexed="81"/>
            <rFont val="Tahoma"/>
            <family val="2"/>
            <charset val="238"/>
          </rPr>
          <t xml:space="preserve">
Šifra županije određuje se automatizmom nakon upisa šifre općine (bez kontrolnog broja).</t>
        </r>
      </text>
    </comment>
    <comment ref="B19" authorId="0">
      <text>
        <r>
          <rPr>
            <b/>
            <sz val="8"/>
            <color indexed="81"/>
            <rFont val="Tahoma"/>
            <family val="2"/>
            <charset val="238"/>
          </rPr>
          <t>Naputak:</t>
        </r>
        <r>
          <rPr>
            <sz val="8"/>
            <color indexed="81"/>
            <rFont val="Tahoma"/>
            <family val="2"/>
            <charset val="238"/>
          </rPr>
          <t xml:space="preserve"> Normalno je da i prazan obrazac sadrži inicijalno 2 pogreške jer nije popunjeno zaglavlje i podnožje obrasca. Koje pogreške Vam javljaju kontrole provjeravajte tek kad u potpunosti popunite sve potrebne podatke i sve potrebne obrasce.</t>
        </r>
      </text>
    </comment>
    <comment ref="B39" authorId="0">
      <text>
        <r>
          <rPr>
            <b/>
            <sz val="8"/>
            <color indexed="81"/>
            <rFont val="Tahoma"/>
            <family val="2"/>
            <charset val="238"/>
          </rPr>
          <t>Naputak:</t>
        </r>
        <r>
          <rPr>
            <sz val="8"/>
            <color indexed="81"/>
            <rFont val="Tahoma"/>
            <family val="2"/>
            <charset val="238"/>
          </rPr>
          <t xml:space="preserve">
Unesite samo ime i prezime zakonskog zastupnika, bez titula, funkcija i ostalih podataka</t>
        </r>
      </text>
    </comment>
    <comment ref="B41" authorId="0">
      <text>
        <r>
          <rPr>
            <b/>
            <sz val="8"/>
            <color indexed="81"/>
            <rFont val="Tahoma"/>
            <family val="2"/>
            <charset val="238"/>
          </rPr>
          <t>Naputak:</t>
        </r>
        <r>
          <rPr>
            <sz val="8"/>
            <color indexed="81"/>
            <rFont val="Tahoma"/>
            <family val="2"/>
            <charset val="238"/>
          </rPr>
          <t xml:space="preserve">
Unosi se datum sastavljanja izvještaja, datum nije ni pod kakvom kontrolom, bitan je samo za korisnikovu evidenciju. Kod predaje u Finu bitan je samo datum dostave.</t>
        </r>
      </text>
    </comment>
    <comment ref="B43" authorId="0">
      <text>
        <r>
          <rPr>
            <b/>
            <sz val="8"/>
            <color indexed="81"/>
            <rFont val="Tahoma"/>
            <family val="2"/>
            <charset val="238"/>
          </rPr>
          <t>Naputak:</t>
        </r>
        <r>
          <rPr>
            <sz val="8"/>
            <color indexed="81"/>
            <rFont val="Tahoma"/>
            <family val="2"/>
            <charset val="238"/>
          </rPr>
          <t xml:space="preserve">
Unesite ime i prezime (bez ikakvih titula) osobe koju se može dodatno kontaktirati u svezi obrasca (najčešće voditelj računovodstva obveznika ili osoba u knjigovodstvenom servisu ako obvezniku knjige vodi servis).</t>
        </r>
      </text>
    </comment>
    <comment ref="B45" authorId="0">
      <text>
        <r>
          <rPr>
            <b/>
            <sz val="8"/>
            <color indexed="81"/>
            <rFont val="Tahoma"/>
            <family val="2"/>
            <charset val="238"/>
          </rPr>
          <t>Naputak:</t>
        </r>
        <r>
          <rPr>
            <sz val="8"/>
            <color indexed="81"/>
            <rFont val="Tahoma"/>
            <family val="2"/>
            <charset val="238"/>
          </rPr>
          <t xml:space="preserve">
Unesite samo jedan telefonski broj za kontaktiranje (s pozivom na broj). Ne upisujte +385 i brojeve ne odvajajte razmacima ni crticama, primjerice, umjesto: 01 / 6128 - 372 unesite samo 016128372</t>
        </r>
      </text>
    </comment>
    <comment ref="B47" authorId="0">
      <text>
        <r>
          <rPr>
            <b/>
            <sz val="8"/>
            <color indexed="81"/>
            <rFont val="Tahoma"/>
            <family val="2"/>
            <charset val="238"/>
          </rPr>
          <t>Naputak:</t>
        </r>
        <r>
          <rPr>
            <sz val="8"/>
            <color indexed="81"/>
            <rFont val="Tahoma"/>
            <family val="2"/>
            <charset val="238"/>
          </rPr>
          <t xml:space="preserve">
Unesite samo jedan broj telefaksa (s pozivom na broj). Ne upisujte +385 i brojeve ne odvajajte razmacima ni crticama, primjerice, umjesto: 01 / 6128 - 372 unesite samo 016128372</t>
        </r>
      </text>
    </comment>
    <comment ref="B49" authorId="0">
      <text>
        <r>
          <rPr>
            <b/>
            <sz val="8"/>
            <color indexed="81"/>
            <rFont val="Tahoma"/>
            <family val="2"/>
            <charset val="238"/>
          </rPr>
          <t>Naputak:</t>
        </r>
        <r>
          <rPr>
            <sz val="8"/>
            <color indexed="81"/>
            <rFont val="Tahoma"/>
            <family val="2"/>
            <charset val="238"/>
          </rPr>
          <t xml:space="preserve">
Unosi se adresa e-pošte </t>
        </r>
        <r>
          <rPr>
            <b/>
            <sz val="8"/>
            <color indexed="81"/>
            <rFont val="Tahoma"/>
            <family val="2"/>
            <charset val="238"/>
          </rPr>
          <t xml:space="preserve">obveznika </t>
        </r>
        <r>
          <rPr>
            <sz val="8"/>
            <color indexed="81"/>
            <rFont val="Tahoma"/>
            <family val="2"/>
            <charset val="238"/>
          </rPr>
          <t>(ne unositi adresu e-pošte knjigovodstvenog servisa koji je popunio obrazac).</t>
        </r>
      </text>
    </comment>
  </commentList>
</comments>
</file>

<file path=xl/comments2.xml><?xml version="1.0" encoding="utf-8"?>
<comments xmlns="http://schemas.openxmlformats.org/spreadsheetml/2006/main">
  <authors>
    <author>Željko Strunjak</author>
  </authors>
  <commentList>
    <comment ref="J16" authorId="0">
      <text>
        <r>
          <rPr>
            <b/>
            <sz val="8"/>
            <color indexed="81"/>
            <rFont val="Tahoma"/>
            <family val="2"/>
            <charset val="238"/>
          </rPr>
          <t>Naputak:</t>
        </r>
        <r>
          <rPr>
            <sz val="8"/>
            <color indexed="81"/>
            <rFont val="Tahoma"/>
            <family val="2"/>
            <charset val="238"/>
          </rPr>
          <t xml:space="preserve">
Kod predaje obrazaca za razdoblje I.-VI. u kolonu prethodne godine unose se podaci za razdoblje I. - VI. prethodne godine. Kod predaje obrasca za razdoblje godine i u kolonu pretohodne godine unose se podaci za ostvarenje cijele godine.</t>
        </r>
      </text>
    </comment>
    <comment ref="C180" authorId="0">
      <text>
        <r>
          <rPr>
            <b/>
            <sz val="9"/>
            <color indexed="81"/>
            <rFont val="Tahoma"/>
            <charset val="1"/>
          </rPr>
          <t>Naputak:</t>
        </r>
        <r>
          <rPr>
            <sz val="9"/>
            <color indexed="81"/>
            <rFont val="Tahoma"/>
            <charset val="1"/>
          </rPr>
          <t xml:space="preserve">
Žuto označene AOP oznake unose se kao cijeli broj
</t>
        </r>
      </text>
    </comment>
  </commentList>
</comments>
</file>

<file path=xl/sharedStrings.xml><?xml version="1.0" encoding="utf-8"?>
<sst xmlns="http://schemas.openxmlformats.org/spreadsheetml/2006/main" count="5033" uniqueCount="3256">
  <si>
    <t>Iznajmljivanje i davanje u zakup (leasing) ostalih predmeta za osobnu uporabu i kućanstvo</t>
  </si>
  <si>
    <t>Upravljačke djelatnosti</t>
  </si>
  <si>
    <t>Savjetovanje u vezi s poslovanjem i ostalim upravljanjem</t>
  </si>
  <si>
    <t>Istraživanje i eksperimentalni razvoj u društvenim i humanističkim znanostima</t>
  </si>
  <si>
    <t>Manjak prihoda za pokriće u sljedećem razdoblju (AOP 150+152-149-151+153)</t>
  </si>
  <si>
    <t>Stanje novčanih sredstava na kraju razdoblja (AOP 156+157-158)</t>
  </si>
  <si>
    <t>6.0.0.</t>
  </si>
  <si>
    <t>Obrazac PR-RAS je izmijenjen u odnosu na 2017. i ranije godine, dodana su nova konta u obrazac PR-RAS-NPF. Zbog izmjene obrasca dorađene su i kontrole.</t>
  </si>
  <si>
    <t>AOP oznake 151 i 152 u stupcu jedne godine ne mogu biti istovremeno popunjene (obveznik može iz prethodnih razdoblja imati ili preneseni višak ili preneseni manjak - ne oboje istovremeno)</t>
  </si>
  <si>
    <r>
      <t xml:space="preserve">Sve opće podatke unosi se na radni list RefStr, oni se automatski prenose na sve pojedinačne radne listove svakog pojedinačnog izvještaja, gdje se unose i financijski podaci za te izvještaje. Ovaj Excel dokument predviđen je za automatsku računalnu obradu, </t>
    </r>
    <r>
      <rPr>
        <b/>
        <sz val="9"/>
        <color indexed="56"/>
        <rFont val="Arial"/>
        <family val="2"/>
        <charset val="238"/>
      </rPr>
      <t>ni u kojem slučaju nemojte stvarati nove radne listove, mijenjati nazive postojećih listova ili brisati radne listove</t>
    </r>
    <r>
      <rPr>
        <sz val="9"/>
        <color indexed="56"/>
        <rFont val="Arial"/>
        <family val="2"/>
        <charset val="238"/>
      </rPr>
      <t>. Knjigovodstveni servisi koji predaju obrasce za više obveznika mogu u jedan Excel dokument unijeti podatke za samo jednog obveznika, za svakog novog morate imati novu Excel datoteku pod drugim imenom.</t>
    </r>
  </si>
  <si>
    <t>Proizvodnja ležajeva, prijenosnika te prijenosnih i pogonskih elemenata</t>
  </si>
  <si>
    <t>Proizvodnja ostalih strojeva za opće namjene, d. n.</t>
  </si>
  <si>
    <t>Proizvodnja strojeva za poljoprivredu i šumarstvo</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</si>
  <si>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</si>
  <si>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</si>
  <si>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</si>
  <si>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</si>
  <si>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</si>
  <si>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</si>
  <si>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Krapinske Toplice  (212)</t>
  </si>
  <si>
    <t>Krašić  (533)</t>
  </si>
  <si>
    <t>Kravarsko  (545)</t>
  </si>
  <si>
    <t>Križ  (213)</t>
  </si>
  <si>
    <t>Križevci  (214)</t>
  </si>
  <si>
    <t>Krk  (215)</t>
  </si>
  <si>
    <t>Krnjak  (216)</t>
  </si>
  <si>
    <t>Kršan  (217)</t>
  </si>
  <si>
    <t>Kukljica  (572)</t>
  </si>
  <si>
    <t>Kula Norinska  (219)</t>
  </si>
  <si>
    <t>Kumrovec  (553)</t>
  </si>
  <si>
    <t>Kutina  (220)</t>
  </si>
  <si>
    <t>Kutjevo  (221)</t>
  </si>
  <si>
    <t>Labin  (222)</t>
  </si>
  <si>
    <t>Lanišće  (223)</t>
  </si>
  <si>
    <t>Lasinja  (225)</t>
  </si>
  <si>
    <t>Lastovo  (226)</t>
  </si>
  <si>
    <t>Lećevica  (586)</t>
  </si>
  <si>
    <t>Legrad  (227)</t>
  </si>
  <si>
    <t>Lekenik  (228)</t>
  </si>
  <si>
    <t>Lepoglava  (229)</t>
  </si>
  <si>
    <t>Levanjska Varoš  (230)</t>
  </si>
  <si>
    <t>Lipik  (231)</t>
  </si>
  <si>
    <t>Lipovljani  (232)</t>
  </si>
  <si>
    <t>Lišane Ostrovičke  (234)</t>
  </si>
  <si>
    <t>Ližnjan  (235)</t>
  </si>
  <si>
    <t>Lobor  (236)</t>
  </si>
  <si>
    <t>Lokve  (237)</t>
  </si>
  <si>
    <t>Lokvičići  (587)</t>
  </si>
  <si>
    <t>Lopar  (624)</t>
  </si>
  <si>
    <t>Lovas  (239)</t>
  </si>
  <si>
    <t>Lovinac  (240)</t>
  </si>
  <si>
    <t>Lovran  (242)</t>
  </si>
  <si>
    <t>Lovreć  (243)</t>
  </si>
  <si>
    <t>Ludbreg  (244)</t>
  </si>
  <si>
    <t>Luka  (548)</t>
  </si>
  <si>
    <t>Lukač  (245)</t>
  </si>
  <si>
    <t>Lumbarda  (600)</t>
  </si>
  <si>
    <t>Lupoglav  (246)</t>
  </si>
  <si>
    <t>Ljubešćica  (247)</t>
  </si>
  <si>
    <t>Mače  (248)</t>
  </si>
  <si>
    <t>Magadenovac  (578)</t>
  </si>
  <si>
    <t>Majur  (555)</t>
  </si>
  <si>
    <t>Makarska  (249)</t>
  </si>
  <si>
    <t>Mala Subotica  (250)</t>
  </si>
  <si>
    <t>Mali Bukovec  (251)</t>
  </si>
  <si>
    <t>Mali Lošinj  (252)</t>
  </si>
  <si>
    <t>Malinska-Dubašnica  (253)</t>
  </si>
  <si>
    <t>Marčana  (254)</t>
  </si>
  <si>
    <t>Marija Bistrica  (256)</t>
  </si>
  <si>
    <t>Marija Gorica  (539)</t>
  </si>
  <si>
    <t>Marijanci  (257)</t>
  </si>
  <si>
    <t>Marina  (258)</t>
  </si>
  <si>
    <t>Markušica  (610)</t>
  </si>
  <si>
    <t>Martinska Ves  (259)</t>
  </si>
  <si>
    <t>Maruševec  (260)</t>
  </si>
  <si>
    <t>Matulji  (261)</t>
  </si>
  <si>
    <t>Medulin  (263)</t>
  </si>
  <si>
    <t>Metković  (264)</t>
  </si>
  <si>
    <t>Mihovljan  (265)</t>
  </si>
  <si>
    <t>Mikleuš  (266)</t>
  </si>
  <si>
    <t>Milna  (267)</t>
  </si>
  <si>
    <t>Mljet  (268)</t>
  </si>
  <si>
    <t>Molve  (270)</t>
  </si>
  <si>
    <t>Mošćenička Draga  (273)</t>
  </si>
  <si>
    <t>Motovun  (274)</t>
  </si>
  <si>
    <t>Mrkopalj  (275)</t>
  </si>
  <si>
    <t>Muć  (87)</t>
  </si>
  <si>
    <t>Mursko Središće  (276)</t>
  </si>
  <si>
    <t>Murter  (617)</t>
  </si>
  <si>
    <t>Našice  (278)</t>
  </si>
  <si>
    <t>Nedelišće  (279)</t>
  </si>
  <si>
    <t>Negoslavci  (612)</t>
  </si>
  <si>
    <t>Nerežišća  (280)</t>
  </si>
  <si>
    <t>Netretić  (281)</t>
  </si>
  <si>
    <t>Nijemci  (295)</t>
  </si>
  <si>
    <t>Nin  (282)</t>
  </si>
  <si>
    <t>Nova Bukovica  (283)</t>
  </si>
  <si>
    <t>Nova Gradiška  (284)</t>
  </si>
  <si>
    <t>Nova Kapela  (285)</t>
  </si>
  <si>
    <t>Nova Rača  (287)</t>
  </si>
  <si>
    <t>Novalja  (288)</t>
  </si>
  <si>
    <t>Novi Golubovec  (554)</t>
  </si>
  <si>
    <t>Novi Marof  (289)</t>
  </si>
  <si>
    <t>Novi Vinodolski  (290)</t>
  </si>
  <si>
    <t>Novigrad  (537)</t>
  </si>
  <si>
    <t>Novigrad  (291)</t>
  </si>
  <si>
    <t>Novigrad Podravski  (292)</t>
  </si>
  <si>
    <t>Novo Virje  (561)</t>
  </si>
  <si>
    <t>Novska  (293)</t>
  </si>
  <si>
    <t>Nuštar  (294)</t>
  </si>
  <si>
    <t>Obrovac  (296)</t>
  </si>
  <si>
    <t>Ogulin  (297)</t>
  </si>
  <si>
    <t>Okrug  (588)</t>
  </si>
  <si>
    <t>Okučani  (299)</t>
  </si>
  <si>
    <t>Omiš  (300)</t>
  </si>
  <si>
    <t>Omišalj  (301)</t>
  </si>
  <si>
    <t>Opatija  (302)</t>
  </si>
  <si>
    <t>Oprisavci  (303)</t>
  </si>
  <si>
    <t>Oprtalj  (304)</t>
  </si>
  <si>
    <t>Kod PR-RAS obrasca na godišnjoj razini (ne i na šestomjesečnoj) AOP 159 u stupcu prethodne godine (stanje novčanih sredstava na kraju razdoblja) mora biti jednak AOP oznaci 156 u stupcu tekuće godine (stanje novčanih sredstava na početku. Nema dopuštenog odstupanja s obzirom da se AOP 156 u stupac tekuće godine upisuje, a ne izračunaa.. Ova kontrola ne vrijedi u slučaju da je stupac prethodne godine nepopunjen.</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</si>
  <si>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</si>
  <si>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</si>
  <si>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</si>
  <si>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</si>
  <si>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</si>
  <si>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ostacima i otpacima</t>
  </si>
  <si>
    <r>
      <t>Reginalne postavke</t>
    </r>
    <r>
      <rPr>
        <sz val="9"/>
        <color indexed="56"/>
        <rFont val="Arial"/>
        <family val="2"/>
        <charset val="238"/>
      </rPr>
      <t xml:space="preserve"> na ovom računalu su pogrešne. Ako je ova kontrola pogrešna znači da postavke na računalu nisu primjerene hrvatskom pravopisu. Prema hrvatskom pravopisu, tisuće se odvajaju točkom, a decimalna mjesta se odvajaju zarezom. Ova pogreška ne znači da je obrazac matematički ili logički neispravan, već da se zbog postavki ovog računala obrazac neće moći učitati kroz aplikaciju. Potrebno je u Control Panel-u, opcija Regional Settings ili Regional And Language Options postaviti formate brojeva i valuta na način da se tisuće odvajaju točkom (digit group symbol), a decimalna mjesta zarezom (decimal symbol). Datoteku snimljenu na računalu sa ovakvim postavkama biti će moguće učitati. </t>
    </r>
    <r>
      <rPr>
        <b/>
        <sz val="9"/>
        <color indexed="56"/>
        <rFont val="Arial"/>
        <family val="2"/>
        <charset val="238"/>
      </rPr>
      <t>Kako biste nakon promjena postavki ovu kontrolu resetirali, tj. pokrenuli je ponovo, potrebno je nakon promjena postavki Regional Settingsa izbrisati, pa ponovo upisati broj pošte jer na načinu prikaza poštanskog broja ova kontrola provjerava formate brojeva.</t>
    </r>
  </si>
  <si>
    <r>
      <t>Broj volontera i broj sati volontiranja</t>
    </r>
    <r>
      <rPr>
        <sz val="9"/>
        <color indexed="56"/>
        <rFont val="Arial"/>
        <family val="2"/>
        <charset val="238"/>
      </rPr>
      <t xml:space="preserve"> (AOP 038 i 039) moraju biti ili oba podatka nula ili oba podatka različita od nule s time da broj volontera ne može biti veći od broja sati volontiranja. Ako ovi uvjeti nisu zadovoljeni kontrola</t>
    </r>
    <r>
      <rPr>
        <b/>
        <sz val="9"/>
        <color indexed="56"/>
        <rFont val="Arial"/>
        <family val="2"/>
        <charset val="238"/>
      </rPr>
      <t xml:space="preserve"> javlja pogrešku</t>
    </r>
    <r>
      <rPr>
        <sz val="9"/>
        <color indexed="56"/>
        <rFont val="Arial"/>
        <family val="2"/>
        <charset val="238"/>
      </rPr>
      <t xml:space="preserve">. Kontrola vrijedi za oba stupca podataka. </t>
    </r>
    <r>
      <rPr>
        <b/>
        <sz val="9"/>
        <color indexed="56"/>
        <rFont val="Arial"/>
        <family val="2"/>
        <charset val="238"/>
      </rPr>
      <t xml:space="preserve">Kontrola upozorava </t>
    </r>
    <r>
      <rPr>
        <sz val="9"/>
        <color indexed="56"/>
        <rFont val="Arial"/>
        <family val="2"/>
        <charset val="238"/>
      </rPr>
      <t>ako je broj volontera veći od 500 jer je to neuobičajeno velik broj, ali ako je podatak stvarno toliki, kontrolu zanemarite.</t>
    </r>
  </si>
  <si>
    <t>SENJ</t>
  </si>
  <si>
    <t>UDBINA</t>
  </si>
  <si>
    <t>VRHOVINE</t>
  </si>
  <si>
    <t>CRNAC</t>
  </si>
  <si>
    <t>ČAČINCI</t>
  </si>
  <si>
    <t>ČAĐAVICA</t>
  </si>
  <si>
    <t>GRADINA</t>
  </si>
  <si>
    <t>LUKAČ</t>
  </si>
  <si>
    <t>MIKLEUŠ</t>
  </si>
  <si>
    <t>NOVA BUKOVICA</t>
  </si>
  <si>
    <t>&lt;obveznik dvojnog&gt;</t>
  </si>
  <si>
    <t>IZVJEŠTAJ O PRIHODIMA I RASHODIMA</t>
  </si>
  <si>
    <t>Poslovi javnog reda i sigurnosti</t>
  </si>
  <si>
    <t>Djelatnosti vatrogasne službe</t>
  </si>
  <si>
    <t>Obveznice – inozemne</t>
  </si>
  <si>
    <t>Opcije i drugi financijski derivati (AOP 119+120)</t>
  </si>
  <si>
    <t>Opcije i drugi financijski derivati – tuzemni</t>
  </si>
  <si>
    <t>Opcije i drugi financijski derivati – inozemni</t>
  </si>
  <si>
    <t>Ostali vrijednosni papiri (AOP 122+123)</t>
  </si>
  <si>
    <t>Ostali tuzemni vrijednosni papiri</t>
  </si>
  <si>
    <t>Ostali inozemni vrijednosni papiri</t>
  </si>
  <si>
    <t>Ispravak vrijednosti vrijednosnih papira</t>
  </si>
  <si>
    <t>Dionice i udjeli u glavnici (AOP 126+129-132)</t>
  </si>
  <si>
    <t>Dionice i udjeli u glavnici banaka i ostalih financijskih institucija (AOP 127+128)</t>
  </si>
  <si>
    <t xml:space="preserve">Dionice i udjeli u glavnici tuzemnih banaka i ostalih financijskih institucija </t>
  </si>
  <si>
    <t xml:space="preserve">Dionice i udjeli u glavnici inozemnih banaka i ostalih financijskih institucija </t>
  </si>
  <si>
    <t>Dionice i udjeli u glavnici trgovačkih društava (AOP 130+131)</t>
  </si>
  <si>
    <t xml:space="preserve">Dionice i udjeli u glavnici tuzemnih trgovačkih društava </t>
  </si>
  <si>
    <t>5.0.5.</t>
  </si>
  <si>
    <t>Dodano je razdoblje za 2016-09. u popis AOP oznaka razdoblja.</t>
  </si>
  <si>
    <t xml:space="preserve">Zatezne kamate </t>
  </si>
  <si>
    <t>Ostali nespomenuti financijski rashodi</t>
  </si>
  <si>
    <t>Tekuće donacije</t>
  </si>
  <si>
    <t>Naknade šteta pravnim i fizičkim osobama</t>
  </si>
  <si>
    <t>Penali, ležarine i drugo</t>
  </si>
  <si>
    <t>Ugovorene kazne i ostale naknade šteta</t>
  </si>
  <si>
    <t>Uklanjanje građevina</t>
  </si>
  <si>
    <t>Pripremni radovi na gradilištu</t>
  </si>
  <si>
    <t>Pokusno bušenje i sondiranje terena za gradnju</t>
  </si>
  <si>
    <t>Ostali građevinski instalacijski radovi</t>
  </si>
  <si>
    <t>Fasadni i štukaturski radovi</t>
  </si>
  <si>
    <t>Tehničko ispitivanje i analiza</t>
  </si>
  <si>
    <t>Fotografske djelatnosti</t>
  </si>
  <si>
    <t>Čest slučaj je da korisnici ne maksimiziraju Excel datoteku (posebno ako je otvaraju direktno s Web-a) i da jednostavno "ne vide" nazive radnih listova na dnu ekrana. Zbog toga je uvedena navigacija na vrhu ekrana koja ostaje na vrhu i kad se šetate kroz obrazac dolje-gore. Klikom na ime radnog lista (bijeli tekst na tamnoplavoj podlozi), automatski se prebacujete u radni list na čije ste ime kliknuli. U svakom slučaju uvijek maksimizirajte prikaz na ekranu prilikom unosa podataka.</t>
  </si>
  <si>
    <t>5.0.1.</t>
  </si>
  <si>
    <t>Ispravljena je kontrola broj 14 koja je radila u slučaju da je obveznik iskazao višak prihoda poslovanja (AOP 139), ali nije radila u slučaju da je obveznik iskazao manjak prihoda (AOP 140).</t>
  </si>
  <si>
    <t>Proizvodnja ostalih crpki i kompresora</t>
  </si>
  <si>
    <t>Proizvodnja ostalih slavina i ventila</t>
  </si>
  <si>
    <t>Izbačen je obrazac S-PR-RAS-NPF jer se više ne predaje. Uklonjena su sa referentne stranice razdoblja za I. i III. kvartal, te dio koji se odnosiona obrazac S-PR-RAS-NPF. Uklonjena je oznaka za mjesto pečata s referentne stranice. Dodana je kontrola u obrazc G-PR-IZ-NPF na ukupni prihod u tekućoj i prethodnoj godini.</t>
  </si>
  <si>
    <t>Dicmo  (72)</t>
  </si>
  <si>
    <t>Dobrinj  (74)</t>
  </si>
  <si>
    <t>Domašinec  (75)</t>
  </si>
  <si>
    <t>Donja Dubrava  (78)</t>
  </si>
  <si>
    <t>Donja Motičina  (576)</t>
  </si>
  <si>
    <t>Donja Stubica  (79)</t>
  </si>
  <si>
    <t>Donja Voća  (80)</t>
  </si>
  <si>
    <t>Donji Andrijevci  (81)</t>
  </si>
  <si>
    <t>Donji Kraljevec  (82)</t>
  </si>
  <si>
    <t>Donji Kukuruzari  (83)</t>
  </si>
  <si>
    <t>Donji Lapac  (84)</t>
  </si>
  <si>
    <t>Donji Martijanec  (85)</t>
  </si>
  <si>
    <t>Donji Miholjac  (86)</t>
  </si>
  <si>
    <t>Donji Vidovec  (89)</t>
  </si>
  <si>
    <t>Dragalić  (568)</t>
  </si>
  <si>
    <t>Draganić  (90)</t>
  </si>
  <si>
    <t>Draž  (91)</t>
  </si>
  <si>
    <t>Drenovci  (92)</t>
  </si>
  <si>
    <t>Drenje  (94)</t>
  </si>
  <si>
    <t>Drniš  (95)</t>
  </si>
  <si>
    <t>Drnje  (96)</t>
  </si>
  <si>
    <t>Dubrava  (97)</t>
  </si>
  <si>
    <t>Dubravica  (549)</t>
  </si>
  <si>
    <t>Dubrovačko Primorje  (598)</t>
  </si>
  <si>
    <t>Dubrovnik  (98)</t>
  </si>
  <si>
    <t>Duga Resa  (99)</t>
  </si>
  <si>
    <t>Dugi Rat  (100)</t>
  </si>
  <si>
    <t>Dugo Selo  (101)</t>
  </si>
  <si>
    <t>Dugopolje  (585)</t>
  </si>
  <si>
    <t xml:space="preserve">Prihodi od inozemnih vlada i međunarodnih organizacija </t>
  </si>
  <si>
    <t>5.0.7.</t>
  </si>
  <si>
    <t>&lt;datum_od&gt;</t>
  </si>
  <si>
    <t>&lt;datum_do&gt;</t>
  </si>
  <si>
    <t>Djelatnosti dnevne skrbi o djeci</t>
  </si>
  <si>
    <t>Ostale djelatnosti socijalne skrbi bez smještaja, d. n.</t>
  </si>
  <si>
    <t>Sveta Nedelja  (432)</t>
  </si>
  <si>
    <t>Sveta Nedelja  (436)</t>
  </si>
  <si>
    <t>Sveti Đurđ  (437)</t>
  </si>
  <si>
    <t>Sveti Filip i Jakov  (428)</t>
  </si>
  <si>
    <t>Sveti Ilija  (438)</t>
  </si>
  <si>
    <t>Sveti Ivan Zelina  (429)</t>
  </si>
  <si>
    <t>Sveti Ivan Žabno  (439)</t>
  </si>
  <si>
    <t>Sveti Juraj na Bregu  (440)</t>
  </si>
  <si>
    <t>Sveti Križ Začretje  (430)</t>
  </si>
  <si>
    <t>Sveti Lovreč  (431)</t>
  </si>
  <si>
    <t>Sveti Martin na Muri  (441)</t>
  </si>
  <si>
    <t>Sveti Petar Orehovec  (442)</t>
  </si>
  <si>
    <t>Sveti Petar u Šumi  (433)</t>
  </si>
  <si>
    <t>Svetvinčenat  (435)</t>
  </si>
  <si>
    <t>Šandrovac  (564)</t>
  </si>
  <si>
    <t>Šenkovec  (608)</t>
  </si>
  <si>
    <t>Šestanovac  (443)</t>
  </si>
  <si>
    <t>Šibenik  (444)</t>
  </si>
  <si>
    <t>Škabrnje  (445)</t>
  </si>
  <si>
    <t>Šodolovci  (614)</t>
  </si>
  <si>
    <t>Šolta  (447)</t>
  </si>
  <si>
    <t>Špišić Bukovica  (449)</t>
  </si>
  <si>
    <t>Štefanje  (450)</t>
  </si>
  <si>
    <t>Štitar  (628)</t>
  </si>
  <si>
    <t>Štrigova  (452)</t>
  </si>
  <si>
    <t>Tar-Vabriga  (631)</t>
  </si>
  <si>
    <t>Tinjan  (453)</t>
  </si>
  <si>
    <t>Tisno  (454)</t>
  </si>
  <si>
    <t>Tkon  (575)</t>
  </si>
  <si>
    <t>Tompojevci  (456)</t>
  </si>
  <si>
    <t>Topusko  (457)</t>
  </si>
  <si>
    <t>Tordinci  (458)</t>
  </si>
  <si>
    <t>Tounj  (557)</t>
  </si>
  <si>
    <t>Tovarnik  (459)</t>
  </si>
  <si>
    <t>Samo strane udruge, tj. njihova predstavništva u RH ne moraju imati popunjen matični broj. Ako se radi o takvoj udruzi, onda ona nema ni šifru djelatnosti, tj. u šifru djelatnosti upisuju se pet nula - "00000". Ova kontrola je u grešci ako je djelatnost "00000", a matični broj je upisan ili ako matični broj nije upisan, a djelatnost je upisana neka druga, a ne "00000".</t>
  </si>
  <si>
    <t>Popunjenost zaglavlja. Svi podaci u zaglavlju moraju biti popunjeni. Ako ova kontrola nije zadovoljena znači da niste popunili sva polja u zaglavlju obrasca. Takav obrazac neće moći biti zaprimljen i učitan kroz program. Matični broj se ne popunjava samo za predstavništva stranih udruga u Republici Hrvatskoj koje ga nisu dobile, a one ujedno ne popunjavaju ni polje šifra djelatnosti već upisuju pet nula pa će prema tome ova kontrola javiti pogrešku ako je šifra djelatnosti "00000" a popunjen je i matični broj obveznika.</t>
  </si>
  <si>
    <t>Proizvodnja ostalih nemetalnih mineralnih proizvoda, d. n.</t>
  </si>
  <si>
    <t>Proizvodnja sirovog željeza, čelika i ferolegura</t>
  </si>
  <si>
    <t>Hladno vučenje šipki</t>
  </si>
  <si>
    <t>Hladno valjanje uskih vrpci</t>
  </si>
  <si>
    <t>Proizvodnja olova, cinka i kositra</t>
  </si>
  <si>
    <t>Jelsa  (171)</t>
  </si>
  <si>
    <t>Jesenje  (552)</t>
  </si>
  <si>
    <t>Josipdol  (172)</t>
  </si>
  <si>
    <t>Kali  (173)</t>
  </si>
  <si>
    <t>Kalinovac  (559)</t>
  </si>
  <si>
    <t>Kalnik  (560)</t>
  </si>
  <si>
    <t>Kamanje  (623)</t>
  </si>
  <si>
    <t>Kanfanar  (175)</t>
  </si>
  <si>
    <t>Kapela  (176)</t>
  </si>
  <si>
    <t>Kaptol  (177)</t>
  </si>
  <si>
    <t>Karlobag  (178)</t>
  </si>
  <si>
    <t>Karlovac  (179)</t>
  </si>
  <si>
    <t>Karojba  (596)</t>
  </si>
  <si>
    <t>Kastav  (180)</t>
  </si>
  <si>
    <t>Kaštela  (181)</t>
  </si>
  <si>
    <t>Kaštelir - Labinci  (597)</t>
  </si>
  <si>
    <t>8.</t>
  </si>
  <si>
    <t>Izdaci za dane donacije</t>
  </si>
  <si>
    <t>9.</t>
  </si>
  <si>
    <t>Izdaci za nabavu dugotrajne imovine</t>
  </si>
  <si>
    <t>10.</t>
  </si>
  <si>
    <t>Proizvodnja brava i okova</t>
  </si>
  <si>
    <t>Proizvodnja uređaja za dizanje i prenošenje</t>
  </si>
  <si>
    <t>Proizvodnja strojeva za metalurgiju</t>
  </si>
  <si>
    <t>Proizvodnja motornih vozila</t>
  </si>
  <si>
    <t>Proizvodnja pripremljene stočne hrane</t>
  </si>
  <si>
    <t>Proizvodnja pripremljene hrane za kućne ljubimce</t>
  </si>
  <si>
    <t>Destiliranje, pročišćavanje i miješanje alkoholnih pića</t>
  </si>
  <si>
    <t>Proizvodnja vina od grožđa</t>
  </si>
  <si>
    <t>Proizvodnja ostalih nedestiliranih fermentiranih pića</t>
  </si>
  <si>
    <t>Priprema i predenje tekstilnih vlakana</t>
  </si>
  <si>
    <t>Tkanje tekstila</t>
  </si>
  <si>
    <r>
      <t xml:space="preserve">Registar neprofitnih organizacija - </t>
    </r>
    <r>
      <rPr>
        <b/>
        <sz val="14"/>
        <color indexed="10"/>
        <rFont val="Arial"/>
        <family val="2"/>
        <charset val="238"/>
      </rPr>
      <t>RNO</t>
    </r>
  </si>
  <si>
    <t>Svi iznosi moraju biti pozitivne vrijednosti. Ako je neka vrijednost upisana s negativnim predznakom tada kontrola nije zadovoljena i obrazac je neispravan.</t>
  </si>
  <si>
    <t>PLAŠKI</t>
  </si>
  <si>
    <t>RAKOVICA</t>
  </si>
  <si>
    <t>RIBNIK</t>
  </si>
  <si>
    <t>SABORSKO</t>
  </si>
  <si>
    <t>SLUNJ</t>
  </si>
  <si>
    <t>TOUNJ</t>
  </si>
  <si>
    <t>VOJNIĆ</t>
  </si>
  <si>
    <t>ŽAKANJE</t>
  </si>
  <si>
    <t>BEDNJA</t>
  </si>
  <si>
    <t>BERETINEC</t>
  </si>
  <si>
    <t>BREZNICA</t>
  </si>
  <si>
    <t>BREZNIČKI HUM</t>
  </si>
  <si>
    <t>CESTICA</t>
  </si>
  <si>
    <t>DONJA VOĆA</t>
  </si>
  <si>
    <t>DONJI MARTIJANEC</t>
  </si>
  <si>
    <t>Istražne djelatnosti</t>
  </si>
  <si>
    <t>Osnovno čišćenje zgrada</t>
  </si>
  <si>
    <t>Ostale djelatnosti čišćenja zgrada i objekata</t>
  </si>
  <si>
    <t>Ostale djelatnosti čišćenja</t>
  </si>
  <si>
    <t>Uslužne djelatnosti uređenja i održavanja krajolika</t>
  </si>
  <si>
    <t>6.0.5.</t>
  </si>
  <si>
    <t>Ispravljene neke kontrole kod godišnjih izvještaja gdje je dopušteno odstupanje bilo 1€ pa je promijenjeno na 0,14€.</t>
  </si>
  <si>
    <t>Ukupna novčana sredstva na računima i blagajni moraju biti jednaka zbroju ostvarenih viškova / manjkova prihoda u godini i prenesenog viška ili manjka prihoda iz prethodne godine, tj. AOP oznaka 031+032+033 mora biti jednaka zbroju AOP oznaka 029+030. Kontrola vrijedi za oba stupca podataka i dopušta razliku od 0,14€ zbog zaokruživanja.</t>
  </si>
  <si>
    <t>Obveze za predujmove, depozite, primljene jamčevine i ostale nespomenute obveze</t>
  </si>
  <si>
    <t>Obveze za vrijednosne papire (AOP 175+178-181)</t>
  </si>
  <si>
    <t>Obveze za čekove (AOP 176+177)</t>
  </si>
  <si>
    <t>Obveze za čekove – tuzemne</t>
  </si>
  <si>
    <t>Obveze za čekove – inozemne</t>
  </si>
  <si>
    <t>Obveze za mjenice (AOP 179+180)</t>
  </si>
  <si>
    <t>Obveze za mjenice – tuzemne</t>
  </si>
  <si>
    <t>Obveze za mjenice – inozemne</t>
  </si>
  <si>
    <t>Ispravljena je kontrola broj 23 koja "nije radila" na koloni prethodne godine, već samo na koloni tekuće. Dodan je komentar na broj pogrešaka u praznom obrascu jer je bilo dosta upita da zašto se javljaju pogreške u obrascu a nisu još ni počeli popunjavati ga.</t>
  </si>
  <si>
    <t>PLOČE</t>
  </si>
  <si>
    <t>Naknade za prijevoz, za rad na terenu i odvojeni život</t>
  </si>
  <si>
    <t>Uredski materijal i ostali materijalni rashodi</t>
  </si>
  <si>
    <t>BIL</t>
  </si>
  <si>
    <r>
      <t xml:space="preserve">Obrazac </t>
    </r>
    <r>
      <rPr>
        <b/>
        <sz val="12"/>
        <color indexed="12"/>
        <rFont val="Arial"/>
        <family val="2"/>
        <charset val="238"/>
      </rPr>
      <t xml:space="preserve">
BIL-NPF</t>
    </r>
  </si>
  <si>
    <t>Depoziti, jamčevni polozi i potraživanja od radnika te za više plaćene poreze i ostalo 
(AOP 084+087+088+089+095)</t>
  </si>
  <si>
    <r>
      <t xml:space="preserve">Obrazac </t>
    </r>
    <r>
      <rPr>
        <b/>
        <sz val="12"/>
        <color indexed="12"/>
        <rFont val="Arial"/>
        <family val="2"/>
        <charset val="238"/>
      </rPr>
      <t xml:space="preserve">
G-PR-IZ-NPF</t>
    </r>
  </si>
  <si>
    <t>GODIŠNJI FINANCIJSKI IZVJEŠTAJ</t>
  </si>
  <si>
    <t>O PRIMICIMA I IZDACIMA</t>
  </si>
  <si>
    <t>I. PRIMICI</t>
  </si>
  <si>
    <t>II. IZDACI</t>
  </si>
  <si>
    <t>Kontrolni zbroj (AOP 160 do 170)</t>
  </si>
  <si>
    <t>11-potražno</t>
  </si>
  <si>
    <t>Ukupni odljevi s novčanih računa i blagajni</t>
  </si>
  <si>
    <t>PRIHODI</t>
  </si>
  <si>
    <t>RASHODI</t>
  </si>
  <si>
    <t>KOLONA3</t>
  </si>
  <si>
    <t>KOLONA4</t>
  </si>
  <si>
    <t>OPCPOD</t>
  </si>
  <si>
    <t>DATUM</t>
  </si>
  <si>
    <t>STO_JE_UNUTRA</t>
  </si>
  <si>
    <t>&lt;ziro racun&gt;</t>
  </si>
  <si>
    <t>&lt;maticni broj&gt;</t>
  </si>
  <si>
    <t>&lt;naziv&gt;</t>
  </si>
  <si>
    <t>&lt;postanski broj&gt;</t>
  </si>
  <si>
    <t>&lt;mjesto&gt;</t>
  </si>
  <si>
    <t>&lt;ulica i broj&gt;</t>
  </si>
  <si>
    <t>&lt;djelatnost&gt;</t>
  </si>
  <si>
    <t>&lt;zupanija&gt;</t>
  </si>
  <si>
    <t>&lt;opcina&gt;</t>
  </si>
  <si>
    <t>Hlebine  (145)</t>
  </si>
  <si>
    <t>6.0.1.</t>
  </si>
  <si>
    <t>Dodana razdoblja za 2020. godinu. Ispravljeni opisi u komentarima za djelatnost i šifru grada/općine.</t>
  </si>
  <si>
    <t>SIKIREVCI</t>
  </si>
  <si>
    <t>SLAVONSKI BROD</t>
  </si>
  <si>
    <t>SLAVONSKI ŠAMAC</t>
  </si>
  <si>
    <t>STARA GRADIŠKA</t>
  </si>
  <si>
    <t>STARO PETROVO SELO</t>
  </si>
  <si>
    <t>VELIKA KOPANICA</t>
  </si>
  <si>
    <t>VRBJE</t>
  </si>
  <si>
    <t>VRPOLJE</t>
  </si>
  <si>
    <t>BENKOVAC</t>
  </si>
  <si>
    <t>BIBINJE</t>
  </si>
  <si>
    <t>BIOGRAD NA MORU</t>
  </si>
  <si>
    <t>GALOVAC</t>
  </si>
  <si>
    <t>GRAČAC</t>
  </si>
  <si>
    <t>JASENICE</t>
  </si>
  <si>
    <t>KALI</t>
  </si>
  <si>
    <t>KUKLJICA</t>
  </si>
  <si>
    <t>LIŠANE OSTROVIČKE</t>
  </si>
  <si>
    <t>NIN</t>
  </si>
  <si>
    <t>NOVIGRAD</t>
  </si>
  <si>
    <t>OBROVAC</t>
  </si>
  <si>
    <t>PAG</t>
  </si>
  <si>
    <t>PAKOŠTANE</t>
  </si>
  <si>
    <t>PAŠMAN</t>
  </si>
  <si>
    <t>POLAČA</t>
  </si>
  <si>
    <t>POLIČNIK</t>
  </si>
  <si>
    <t>POSEDARJE</t>
  </si>
  <si>
    <t>POVLJANA</t>
  </si>
  <si>
    <t>PREKO</t>
  </si>
  <si>
    <t>PRIVLAKA</t>
  </si>
  <si>
    <t>RAŽANAC</t>
  </si>
  <si>
    <t>5.0.6.</t>
  </si>
  <si>
    <t>Omogućen je odabir novih razdoblja za 2017. godinu (2017-03, 2017-06, 2017-09 i 2017-12). Sitne izmjene uputa.</t>
  </si>
  <si>
    <t>DONJI VIDOVEC</t>
  </si>
  <si>
    <t>GORIČAN</t>
  </si>
  <si>
    <t>GORNJI MIHALJEVEC</t>
  </si>
  <si>
    <t>KOTORIBA</t>
  </si>
  <si>
    <t>JARMINA</t>
  </si>
  <si>
    <t>LOVAS</t>
  </si>
  <si>
    <t>MARKUŠICA</t>
  </si>
  <si>
    <t>NEGOSLAVCI</t>
  </si>
  <si>
    <t>NIJEMCI</t>
  </si>
  <si>
    <t>KOLAN</t>
  </si>
  <si>
    <t>SUPETAR</t>
  </si>
  <si>
    <t>SUTIVAN</t>
  </si>
  <si>
    <t>ŠESTANOVAC</t>
  </si>
  <si>
    <t>ŠOLTA</t>
  </si>
  <si>
    <t>TRILJ</t>
  </si>
  <si>
    <t>TROGIR</t>
  </si>
  <si>
    <t>TUČEPI</t>
  </si>
  <si>
    <t>VIS</t>
  </si>
  <si>
    <t>VRGORAC</t>
  </si>
  <si>
    <t>VRLIKA</t>
  </si>
  <si>
    <t>ZADVARJE</t>
  </si>
  <si>
    <t>ZAGVOZD</t>
  </si>
  <si>
    <t>ZMIJAVCI</t>
  </si>
  <si>
    <t>BALE</t>
  </si>
  <si>
    <t>BARBAN</t>
  </si>
  <si>
    <t>BRTONIGLA</t>
  </si>
  <si>
    <t>BUJE</t>
  </si>
  <si>
    <t>BUZET</t>
  </si>
  <si>
    <t>CEROVLJE</t>
  </si>
  <si>
    <t>GRAČIŠĆE</t>
  </si>
  <si>
    <t>GROŽNJAN</t>
  </si>
  <si>
    <t>KANFANAR</t>
  </si>
  <si>
    <t>KAROJBA</t>
  </si>
  <si>
    <t>KAŠTELIR - LABINCI</t>
  </si>
  <si>
    <t>KRŠAN</t>
  </si>
  <si>
    <t>LABIN</t>
  </si>
  <si>
    <t>LANIŠĆE</t>
  </si>
  <si>
    <t>LIŽNJAN</t>
  </si>
  <si>
    <t>LUPOGLAV</t>
  </si>
  <si>
    <t>MARČANA</t>
  </si>
  <si>
    <t>MEDULIN</t>
  </si>
  <si>
    <t>MOTOVUN</t>
  </si>
  <si>
    <t>OPRTALJ</t>
  </si>
  <si>
    <t>PAZIN</t>
  </si>
  <si>
    <t>PIĆAN</t>
  </si>
  <si>
    <t>POREČ</t>
  </si>
  <si>
    <t>PULA</t>
  </si>
  <si>
    <t>RAŠA</t>
  </si>
  <si>
    <t>ROVINJ</t>
  </si>
  <si>
    <t>SVETA NEDELJA</t>
  </si>
  <si>
    <t>SVETI LOVREČ</t>
  </si>
  <si>
    <t>SVETI PETAR U ŠUMI</t>
  </si>
  <si>
    <t>SVETVINČENAT</t>
  </si>
  <si>
    <t>TINJAN</t>
  </si>
  <si>
    <t>UMAG</t>
  </si>
  <si>
    <t>VIŠNJAN</t>
  </si>
  <si>
    <t>VIŽINADA</t>
  </si>
  <si>
    <t>VODNJAN</t>
  </si>
  <si>
    <t>VRSAR</t>
  </si>
  <si>
    <t>ŽMINJ</t>
  </si>
  <si>
    <t>BLATO</t>
  </si>
  <si>
    <t>Tekući prihodi od povezanih neprofitnih organizacija</t>
  </si>
  <si>
    <t>Kapitalni prihodi od povezanih neprofitnih organizacija</t>
  </si>
  <si>
    <t>Opće kontrole</t>
  </si>
  <si>
    <t>Kontrole izvještaja PR-RAS</t>
  </si>
  <si>
    <t>Rbr.</t>
  </si>
  <si>
    <t>Kontrole izvještaja BIL</t>
  </si>
  <si>
    <t>Proizvodnja hidrauličnih pogonskih uređaja</t>
  </si>
  <si>
    <t>Staro Petrovo Selo  (418)</t>
  </si>
  <si>
    <t>Ston  (419)</t>
  </si>
  <si>
    <t>Strahoninec  (606)</t>
  </si>
  <si>
    <t>Strizivojna  (421)</t>
  </si>
  <si>
    <t>Stubičke Toplice  (422)</t>
  </si>
  <si>
    <t>Stupnik  (551)</t>
  </si>
  <si>
    <t>Sućuraj  (423)</t>
  </si>
  <si>
    <t>Suhopolje  (424)</t>
  </si>
  <si>
    <t>Sukošan  (425)</t>
  </si>
  <si>
    <t>Sunja  (426)</t>
  </si>
  <si>
    <t>Supetar  (427)</t>
  </si>
  <si>
    <t>Sutivan  (592)</t>
  </si>
  <si>
    <t>Sveta Marija  (607)</t>
  </si>
  <si>
    <t>Tribunj  (626)</t>
  </si>
  <si>
    <t>Trilj  (460)</t>
  </si>
  <si>
    <t>Trnava  (461)</t>
  </si>
  <si>
    <t>Trnovec Bartolovečki  (462)</t>
  </si>
  <si>
    <t>Trogir  (463)</t>
  </si>
  <si>
    <t>Trpanj  (601)</t>
  </si>
  <si>
    <t>Trpinja  (464)</t>
  </si>
  <si>
    <t>Tučepi  (593)</t>
  </si>
  <si>
    <t>Tuhelj  (466)</t>
  </si>
  <si>
    <t>Udbina  (467)</t>
  </si>
  <si>
    <t>Umag  (468)</t>
  </si>
  <si>
    <t>Unešić  (469)</t>
  </si>
  <si>
    <t>Valpovo  (471)</t>
  </si>
  <si>
    <t>Varaždin  (472)</t>
  </si>
  <si>
    <t>Varaždinske Toplice  (473)</t>
  </si>
  <si>
    <t>&lt;oznaka_valute&gt;</t>
  </si>
  <si>
    <t>EUR</t>
  </si>
  <si>
    <t>Iznosi u eurima i centima</t>
  </si>
  <si>
    <t>6.0.4.</t>
  </si>
  <si>
    <r>
      <t>Broj volontera i broj sati volontiranja</t>
    </r>
    <r>
      <rPr>
        <sz val="9"/>
        <color indexed="56"/>
        <rFont val="Arial"/>
        <family val="2"/>
        <charset val="238"/>
      </rPr>
      <t xml:space="preserve"> (AOP 162 i 163) moraju biti ili oba podatka nula ili oba podatka različita od nule s time da broj volontera ne može biti veći od broja sati volontiranja. Ako ovi uvjeti nisu zadovoljeni kontrola</t>
    </r>
    <r>
      <rPr>
        <b/>
        <sz val="9"/>
        <color indexed="56"/>
        <rFont val="Arial"/>
        <family val="2"/>
        <charset val="238"/>
      </rPr>
      <t xml:space="preserve"> javlja pogrešku</t>
    </r>
    <r>
      <rPr>
        <sz val="9"/>
        <color indexed="56"/>
        <rFont val="Arial"/>
        <family val="2"/>
        <charset val="238"/>
      </rPr>
      <t xml:space="preserve">. Kontrola vrijedi za oba stupca podataka. </t>
    </r>
    <r>
      <rPr>
        <b/>
        <sz val="9"/>
        <color indexed="56"/>
        <rFont val="Arial"/>
        <family val="2"/>
        <charset val="238"/>
      </rPr>
      <t xml:space="preserve">Kontrola upozorava </t>
    </r>
    <r>
      <rPr>
        <sz val="9"/>
        <color indexed="56"/>
        <rFont val="Arial"/>
        <family val="2"/>
        <charset val="238"/>
      </rPr>
      <t>ako je broj volontera veći od 500 jer je to neuobičajeno velik broj, ali ako je podatak stvarno toliki, kontrolu zanemarite.</t>
    </r>
  </si>
  <si>
    <r>
      <t xml:space="preserve">Početni i završni datumi upisani na referentnu stranicu ne mogu biti manji od početnog datuma razdoblja i ne mogu biti veći od završnog datuma razdoblja. Završni datum upisan na referentnu stranicu mora biti veći od početnog. </t>
    </r>
    <r>
      <rPr>
        <b/>
        <sz val="9"/>
        <color indexed="56"/>
        <rFont val="Arial"/>
        <family val="2"/>
        <charset val="238"/>
      </rPr>
      <t>Kontrola će javiti pogrešku</t>
    </r>
    <r>
      <rPr>
        <sz val="9"/>
        <color indexed="56"/>
        <rFont val="Arial"/>
        <family val="2"/>
        <charset val="238"/>
      </rPr>
      <t xml:space="preserve"> ako neki od ovih datuma nije upisan ili je pogrešno upisan.  </t>
    </r>
    <r>
      <rPr>
        <b/>
        <sz val="9"/>
        <color indexed="56"/>
        <rFont val="Arial"/>
        <family val="2"/>
        <charset val="238"/>
      </rPr>
      <t>Kontrola će upozoriti</t>
    </r>
    <r>
      <rPr>
        <sz val="9"/>
        <color indexed="56"/>
        <rFont val="Arial"/>
        <family val="2"/>
        <charset val="238"/>
      </rPr>
      <t xml:space="preserve"> ako se upisani početni i završni datum razlikuju od datuma razdoblja, ali kontrolu možete zanemariti ako se radi o obvezniku koji je stvarno započeo s poslovanjem nakon početnog datuma razdoblja obrade ili je prestao s poslovanjem prije završnog datuma razdoblja obrade.</t>
    </r>
  </si>
  <si>
    <t>Proizvodnja ploča, listova, cijevi i profila od plastike</t>
  </si>
  <si>
    <t>Popunjenost podnožja obrasca (podaci u podnožju koji moraju biti popunjeni su zakonski predstavnik, osoba za kontakt i broj telefona). Ako ova kontrola nije zadovoljena znači da neki od navedenih podataka nije upisan. Takav obrazac neće moći biti zaprimljen i učitan kroz program. Provjerite još jednom i popunite sva polja.</t>
  </si>
  <si>
    <t>Telefax:</t>
  </si>
  <si>
    <t>PRGOMET</t>
  </si>
  <si>
    <t>PRIMORSKI DOLAC</t>
  </si>
  <si>
    <t>PROLOŽAC</t>
  </si>
  <si>
    <t>PUČIŠĆA</t>
  </si>
  <si>
    <t>RUNOVIĆI</t>
  </si>
  <si>
    <t>SEGET</t>
  </si>
  <si>
    <t>SELCA</t>
  </si>
  <si>
    <t>SINJ</t>
  </si>
  <si>
    <t>SOLIN</t>
  </si>
  <si>
    <t>SPLIT</t>
  </si>
  <si>
    <t>STARI GRAD</t>
  </si>
  <si>
    <t>SUĆURAJ</t>
  </si>
  <si>
    <t>Račun iz rač. plana</t>
  </si>
  <si>
    <t>MATULJI</t>
  </si>
  <si>
    <t>MOŠĆENIČKA DRAGA</t>
  </si>
  <si>
    <t>MRKOPALJ</t>
  </si>
  <si>
    <t>NOVI VINODOLSKI</t>
  </si>
  <si>
    <t>OMIŠALJ</t>
  </si>
  <si>
    <t>OPATIJA</t>
  </si>
  <si>
    <t>PUNAT</t>
  </si>
  <si>
    <t>RAB</t>
  </si>
  <si>
    <t>RAVNA GORA</t>
  </si>
  <si>
    <t>RIJEKA</t>
  </si>
  <si>
    <t>SKRAD</t>
  </si>
  <si>
    <t>VINODOLSKA OPĆINA</t>
  </si>
  <si>
    <t>VIŠKOVO</t>
  </si>
  <si>
    <t>VRBNIK</t>
  </si>
  <si>
    <t>VRBOVSKO</t>
  </si>
  <si>
    <t>BRINJE</t>
  </si>
  <si>
    <t>Nematerijalna proizvedena imovina (AOP 043 do 045)</t>
  </si>
  <si>
    <t>0261</t>
  </si>
  <si>
    <t>Ulaganja u računalne programe</t>
  </si>
  <si>
    <t>0262</t>
  </si>
  <si>
    <t>Umjetnička, literarna i znanstvena djela</t>
  </si>
  <si>
    <t>0263</t>
  </si>
  <si>
    <t>Ostala nematerijalna proizvedena imovina</t>
  </si>
  <si>
    <t>029</t>
  </si>
  <si>
    <t>Ispravak vrijednosti proizvedene dugotrajne imovine</t>
  </si>
  <si>
    <t>03</t>
  </si>
  <si>
    <t>Plemeniti metali i ostale pohranjene vrijednosti (AOP 048)</t>
  </si>
  <si>
    <t>031</t>
  </si>
  <si>
    <t>Plemeniti metali i ostale pohranjene vrijednosti (AOP 049+050)</t>
  </si>
  <si>
    <t>Djelatnosti kockanja i klađenja</t>
  </si>
  <si>
    <t>Rad sportskih objekata</t>
  </si>
  <si>
    <t>Djelatnosti sportskih klubova</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</si>
  <si>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</si>
  <si>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</si>
  <si>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</si>
  <si>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</si>
  <si>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</si>
  <si>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</si>
  <si>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</si>
  <si>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Usluge telefona, pošte i prijevoza</t>
  </si>
  <si>
    <t>Usluge tekućeg i investicijskog održavanja</t>
  </si>
  <si>
    <t>Usluge promidžbe i informiranja</t>
  </si>
  <si>
    <t>Komunalne usluge</t>
  </si>
  <si>
    <t>Zakupnine i najamnine</t>
  </si>
  <si>
    <t>Ostali primici (od naknade štete, refundacija i sl.)</t>
  </si>
  <si>
    <t xml:space="preserve"> IZDACI</t>
  </si>
  <si>
    <t>1.1.</t>
  </si>
  <si>
    <t>1.2.</t>
  </si>
  <si>
    <t xml:space="preserve">Izdaci za naknade troškova radnicima (službena putovanja, prijevoz, stručno usavršavanje) </t>
  </si>
  <si>
    <t>Izdaci za naknade volonterima</t>
  </si>
  <si>
    <t>Izdaci za naknade ostalim osobama izvan radnog odnosa (službeni put i ostalo)</t>
  </si>
  <si>
    <t xml:space="preserve">Izdaci za usluge (pošta, telefon, najamnina, komunalne, računalne, intelektualne usluge i sl.) </t>
  </si>
  <si>
    <t>Izdaci za materijal i energiju (uredski materijal, sirovine, energija, sitni inventar i auto gume)</t>
  </si>
  <si>
    <t>Izdaci za kamate i usluge platnog prometa</t>
  </si>
  <si>
    <t>Djelatnosti organizatora putovanja (turoperatora)</t>
  </si>
  <si>
    <t>Ostale rezervacijske usluge i djelatnosti povezane s njima</t>
  </si>
  <si>
    <t>Djelatnosti privatne zaštite</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</si>
  <si>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 U slučaju bilo kakvih problema s ovom Excel datotekom možete se obratiti djelatniku FINA-e u najbližoj poslovnici ili na besplatni telefon 0800-0080.</t>
  </si>
  <si>
    <t>Upute</t>
  </si>
  <si>
    <t>PODRAVSKA MOSLAVINA</t>
  </si>
  <si>
    <t>TRNAVA</t>
  </si>
  <si>
    <t>VALPOVO</t>
  </si>
  <si>
    <t>VILJEVO</t>
  </si>
  <si>
    <t>VIŠKOVCI</t>
  </si>
  <si>
    <t>VUKA</t>
  </si>
  <si>
    <t>VLADISLAVCI</t>
  </si>
  <si>
    <t>Referentna stranica</t>
  </si>
  <si>
    <t>Proizvodnja sportske opreme</t>
  </si>
  <si>
    <t>Proizvodnja igara i igračaka</t>
  </si>
  <si>
    <t>Prijenos električne energije</t>
  </si>
  <si>
    <t>Proizvodnja plina</t>
  </si>
  <si>
    <t>Elektroinstalacijski radovi</t>
  </si>
  <si>
    <t>Ugradnja stolarije</t>
  </si>
  <si>
    <t>Postavljanje podnih i zidnih obloga</t>
  </si>
  <si>
    <t>Soboslikarski i staklarski radovi</t>
  </si>
  <si>
    <t>Trgovina na veliko cvijećem i sadnicama</t>
  </si>
  <si>
    <t>Novosti</t>
  </si>
  <si>
    <t>Kontrole</t>
  </si>
  <si>
    <t>Djelatnosti upravljanja fondovima</t>
  </si>
  <si>
    <t>Kupnja i prodaja vlastitih nekretnina</t>
  </si>
  <si>
    <t>Iznajmljivanje i upravljanje vlastitim nekretninama ili nekretninama uzetim u zakup (leasing)</t>
  </si>
  <si>
    <t>Tekući rashodi vezani uz financiranje povezanih neprofitnih organizacija za EU projekte</t>
  </si>
  <si>
    <t>Kapitalni rashodi vezani uz financiranje povezanih neprofitnih organizacija za EU projekte</t>
  </si>
  <si>
    <t>Povećanje zaliha proizvodnje i gotovih proizvoda (AOP 145-144)</t>
  </si>
  <si>
    <t xml:space="preserve">Smanjenje zaliha proizvodnje i gotovih proizvoda (AOP 144-145) </t>
  </si>
  <si>
    <t>UKUPNI RASHODI (AOP 054-146 ili 054+147)</t>
  </si>
  <si>
    <t xml:space="preserve">VIŠAK PRIHODA (AOP 001-148) </t>
  </si>
  <si>
    <t>MANJAK PRIHODA (AOP 148-001)</t>
  </si>
  <si>
    <t>Višak prihoda raspoloživ u sljedećem razdoblju (AOP 149+151-150-152-153)</t>
  </si>
  <si>
    <t>ORAHOVICA</t>
  </si>
  <si>
    <t>PITOMAČA</t>
  </si>
  <si>
    <t>SLATINA</t>
  </si>
  <si>
    <t>SOPJE</t>
  </si>
  <si>
    <t>SUHOPOLJE</t>
  </si>
  <si>
    <t>ŠPIŠIĆ BUKOVICA</t>
  </si>
  <si>
    <t>VIROVITICA</t>
  </si>
  <si>
    <t>VOĆIN</t>
  </si>
  <si>
    <t>ZDENCI</t>
  </si>
  <si>
    <t>BRESTOVAC</t>
  </si>
  <si>
    <t>ČAGLIN</t>
  </si>
  <si>
    <t>051</t>
  </si>
  <si>
    <t>052</t>
  </si>
  <si>
    <t>053</t>
  </si>
  <si>
    <t>054</t>
  </si>
  <si>
    <t>055</t>
  </si>
  <si>
    <t>056</t>
  </si>
  <si>
    <t>Ostvareno u izvještajnom razdoblju</t>
  </si>
  <si>
    <t>Proizvodnja madraca</t>
  </si>
  <si>
    <t>Proizvodnja glazbenih instrumenata</t>
  </si>
  <si>
    <t>Prihodi od prodaje roba i pružanja usluga (AOP 003+004)</t>
  </si>
  <si>
    <t>Prihodi od članarina i članskih doprinosa (AOP 006+007)</t>
  </si>
  <si>
    <t>Prihodi po posebnim propisima (AOP 009+010)</t>
  </si>
  <si>
    <t>Prihodi od imovine (AOP 012+021)</t>
  </si>
  <si>
    <t xml:space="preserve">Prihodi od financijske imovine (AOP 013 do 020) </t>
  </si>
  <si>
    <t>Primici iz javnih izvora na temelju posebnih zakona</t>
  </si>
  <si>
    <t>4.</t>
  </si>
  <si>
    <t>4.1.</t>
  </si>
  <si>
    <t>iz državnog proračuna</t>
  </si>
  <si>
    <t>4.2.</t>
  </si>
  <si>
    <t>iz proračuna jedinice lokalne i područne (regionalne) samouprave</t>
  </si>
  <si>
    <t>4.3.</t>
  </si>
  <si>
    <t>od inozemnih vlada i međunarodnih organizacija</t>
  </si>
  <si>
    <t>4.4.</t>
  </si>
  <si>
    <t>od trgovačkih društava i ostalih pravnih osoba</t>
  </si>
  <si>
    <t>4.5.</t>
  </si>
  <si>
    <t>od građana i kućanstava</t>
  </si>
  <si>
    <t>4.6.</t>
  </si>
  <si>
    <t>iz ostalih izvora</t>
  </si>
  <si>
    <t>5.</t>
  </si>
  <si>
    <t>Primici od kamata i ostale financijske imovine</t>
  </si>
  <si>
    <t>6.</t>
  </si>
  <si>
    <t>Primici od zakupa, iznajmljivanja i ostale nefinancijske imovine</t>
  </si>
  <si>
    <t>7.</t>
  </si>
  <si>
    <t>Primici od prodaje dugotrajne imovine</t>
  </si>
  <si>
    <t xml:space="preserve">8. </t>
  </si>
  <si>
    <t>Kistanje  (184)</t>
  </si>
  <si>
    <t>Klakar  (185)</t>
  </si>
  <si>
    <t>Klana  (186)</t>
  </si>
  <si>
    <t>Klanjec  (187)</t>
  </si>
  <si>
    <t>Klenovnik  (189)</t>
  </si>
  <si>
    <t>Klinča Sela  (190)</t>
  </si>
  <si>
    <t>Klis  (192)</t>
  </si>
  <si>
    <t>Kloštar Ivanić  (193)</t>
  </si>
  <si>
    <t>Kloštar Podravski  (194)</t>
  </si>
  <si>
    <t>Kneževi Vinogradi  (195)</t>
  </si>
  <si>
    <t>Knin  (196)</t>
  </si>
  <si>
    <t>Kolan  (622)</t>
  </si>
  <si>
    <t>Komiža  (197)</t>
  </si>
  <si>
    <t>Konavle  (198)</t>
  </si>
  <si>
    <t>Končanica  (199)</t>
  </si>
  <si>
    <t>Konjščina  (200)</t>
  </si>
  <si>
    <t>Koprivnica  (201)</t>
  </si>
  <si>
    <t>Koprivnički Bregi  (202)</t>
  </si>
  <si>
    <t>Koprivnički Ivanec  (203)</t>
  </si>
  <si>
    <t>Korčula  (204)</t>
  </si>
  <si>
    <t>Kostrena  (538)</t>
  </si>
  <si>
    <t>Koška  (205)</t>
  </si>
  <si>
    <t>Kotoriba  (206)</t>
  </si>
  <si>
    <t>Kraljevec na Sutli  (208)</t>
  </si>
  <si>
    <t>Kraljevica  (209)</t>
  </si>
  <si>
    <t>Krapina  (211)</t>
  </si>
  <si>
    <t>TAR-VABRIGA</t>
  </si>
  <si>
    <t>Proizvodnja piva</t>
  </si>
  <si>
    <t>Proizvodnja slada</t>
  </si>
  <si>
    <t xml:space="preserve">Prilikom punjenja Excel datoteke direkno iz aplikacije za računovodstvo ili neke druge vanjske aplikacije, čest je slučaj da ta aplikacija koja puni Excel datoteku, otvori datoteku, napuni je podacima i zatvori ali nema mogućenost pokrenuti izračune sumarnih podataka. Takva datoteka će javljati pogrešku prilikom učitavanja. U slučaju da Excel datoteke punite iz svoje aplikacije, obavezno je nakon toga otvorite u Microsoft Excelu ili Open Office-u, pri tom će se sve formule izračunati u djeliću sekunde, te takvu datoteku ponovo snimite, bez ikakvih dodatnih unosa ili promjena. Preporučljivo je kroz neki od ovih programa opcijom "Save As" ili "Snimi kao" snimiti je pod novim imenom pa je mogućnost da i tada formule ostanu neizračunate puno manja. </t>
  </si>
  <si>
    <t>Proizvodnja obuće</t>
  </si>
  <si>
    <t>Piljenje i blanjanje drva</t>
  </si>
  <si>
    <t>Proizvodnja furnira i ostalih ploča od drva</t>
  </si>
  <si>
    <t>Proizvodnja sastavljenog parketa</t>
  </si>
  <si>
    <t>Proizvodnja ostale građevne stolarije i elemenata</t>
  </si>
  <si>
    <t>Proizvodnja robe za kućanstvo i higijenu te toaletnih potrepština od papira</t>
  </si>
  <si>
    <t>Proizvodnja ostalih proizvoda od papira i kartona</t>
  </si>
  <si>
    <t>Linkovi</t>
  </si>
  <si>
    <t>RefStr</t>
  </si>
  <si>
    <t>GRESKE</t>
  </si>
  <si>
    <t>Stanje 1. siječnja</t>
  </si>
  <si>
    <t>Stanje na kraju izvještajnog razdoblja</t>
  </si>
  <si>
    <t>Stanje zaliha</t>
  </si>
  <si>
    <t>Indeks
(5/4)</t>
  </si>
  <si>
    <t>Proizvodnja ambalaže od drva</t>
  </si>
  <si>
    <t>Proizvodnja celuloze</t>
  </si>
  <si>
    <t>Proizvodnja papira i kartona</t>
  </si>
  <si>
    <t>Proizvodnja uredskog materijala od papira</t>
  </si>
  <si>
    <t>Proizvodnja zidnih tapeta</t>
  </si>
  <si>
    <t>Izdavanje novina</t>
  </si>
  <si>
    <t>Tiskanje novina</t>
  </si>
  <si>
    <t>Proizvodnja proizvoda koksnih peći</t>
  </si>
  <si>
    <t>Proizvodnja industrijskih plinova</t>
  </si>
  <si>
    <t>Proizvodnja farmaceutskih pripravaka</t>
  </si>
  <si>
    <t>Opuzen  (306)</t>
  </si>
  <si>
    <t>Orahovica  (307)</t>
  </si>
  <si>
    <t>Orebić  (308)</t>
  </si>
  <si>
    <t>Orehovica  (605)</t>
  </si>
  <si>
    <t>Oriovac  (309)</t>
  </si>
  <si>
    <t>Orle  (542)</t>
  </si>
  <si>
    <t>Oroslavje  (311)</t>
  </si>
  <si>
    <t>Osijek  (312)</t>
  </si>
  <si>
    <t>Otočac  (313)</t>
  </si>
  <si>
    <t>Otok  (314)</t>
  </si>
  <si>
    <t>Otok  (Vinkovci)  (535)</t>
  </si>
  <si>
    <t>Ozalj  (315)</t>
  </si>
  <si>
    <t>Pag  (316)</t>
  </si>
  <si>
    <t>Pakoštane  (317)</t>
  </si>
  <si>
    <t>Pakrac  (318)</t>
  </si>
  <si>
    <t>Pašman  (320)</t>
  </si>
  <si>
    <t>Pazin  (321)</t>
  </si>
  <si>
    <t>Perušić  (323)</t>
  </si>
  <si>
    <t>Peteranec  (324)</t>
  </si>
  <si>
    <t>Petlovac  (325)</t>
  </si>
  <si>
    <t>Petrijanec  (326)</t>
  </si>
  <si>
    <t>Petrijevci  (327)</t>
  </si>
  <si>
    <t>Petrinja  (328)</t>
  </si>
  <si>
    <t>Petrovsko  (329)</t>
  </si>
  <si>
    <t>Pićan  (330)</t>
  </si>
  <si>
    <t>Pirovac  (581)</t>
  </si>
  <si>
    <t>Pisarovina  (331)</t>
  </si>
  <si>
    <t>Pitomača  (332)</t>
  </si>
  <si>
    <t>Zračni prijevoz putnika</t>
  </si>
  <si>
    <t>Zračni prijevoz robe</t>
  </si>
  <si>
    <t>Uslužne djelatnosti u vezi s kopnenim prijevozom</t>
  </si>
  <si>
    <t>Vela Luka  (474)</t>
  </si>
  <si>
    <t>Velika  (475)</t>
  </si>
  <si>
    <t>Velika Gorica  (541)</t>
  </si>
  <si>
    <t>Djelatnosti prikazivanja filmova</t>
  </si>
  <si>
    <t>Djelatnosti snimanja zvučnih zapisa i izdavanja glazbenih zapisa</t>
  </si>
  <si>
    <t>Ostale telekomunikacijske djelatnosti</t>
  </si>
  <si>
    <t>Ostale uslužne djelatnosti u vezi s informacijskom tehnologijom i računalima</t>
  </si>
  <si>
    <t>Djelatnosti novinskih agencija</t>
  </si>
  <si>
    <t>Ostalo novčarsko posredovanje</t>
  </si>
  <si>
    <t>Financijski leasing</t>
  </si>
  <si>
    <t>Ostale financijske uslužne djelatnosti, osim osiguranja i mirovinskih fondova, d. n.</t>
  </si>
  <si>
    <t>Životno osiguranje</t>
  </si>
  <si>
    <t>Vrhovine  (512)</t>
  </si>
  <si>
    <t>Vrlika  (513)</t>
  </si>
  <si>
    <t>Vrpolje  (514)</t>
  </si>
  <si>
    <t>Vrsar  (516)</t>
  </si>
  <si>
    <t>Vrsi  (625)</t>
  </si>
  <si>
    <t>Vuka  (517)</t>
  </si>
  <si>
    <t>Vukovar  (518)</t>
  </si>
  <si>
    <t>Zabok  (519)</t>
  </si>
  <si>
    <t>Zadar  (520)</t>
  </si>
  <si>
    <t>Zadvarje  (595)</t>
  </si>
  <si>
    <t>Zagorska Sela  (521)</t>
  </si>
  <si>
    <t>Zagreb  (133)</t>
  </si>
  <si>
    <t>Zagvozd  (522)</t>
  </si>
  <si>
    <t>Zaprešić  (543)</t>
  </si>
  <si>
    <t>Zažablje  (523)</t>
  </si>
  <si>
    <t>Zdenci  (524)</t>
  </si>
  <si>
    <t>Zemunik Donji  (525)</t>
  </si>
  <si>
    <t>Zlatar  (526)</t>
  </si>
  <si>
    <t>Zlatar-Bistrica  (527)</t>
  </si>
  <si>
    <t>Zmijavci  (528)</t>
  </si>
  <si>
    <t>Zrinski Topolovac  (566)</t>
  </si>
  <si>
    <t>Žakanje  (530)</t>
  </si>
  <si>
    <t>Žminj  (531)</t>
  </si>
  <si>
    <t>Žumberak  (540)</t>
  </si>
  <si>
    <t>Župa Dubrovačka  (602)</t>
  </si>
  <si>
    <t>Županja  (534)</t>
  </si>
  <si>
    <t>Vrijednosni papiri (AOP 106+109+112+115+118+121-124)</t>
  </si>
  <si>
    <t>Čekovi (AOP 107+108)</t>
  </si>
  <si>
    <t>Čekovi-tuzemni</t>
  </si>
  <si>
    <t>Čekovi-inozemni</t>
  </si>
  <si>
    <t>Komercijalni i blagajnički zapisi (AOP 110+111)</t>
  </si>
  <si>
    <t>Komercijalni i blagajnički zapisi – tuzemni</t>
  </si>
  <si>
    <t>Komercijalni i blagajnički zapisi – inozemni</t>
  </si>
  <si>
    <t>Mjenice (AOP 113+114)</t>
  </si>
  <si>
    <t>Mjenice – tuzemne</t>
  </si>
  <si>
    <t>Mjenice – inozemne</t>
  </si>
  <si>
    <t>Obveznice (AOP 116+117)</t>
  </si>
  <si>
    <t>Obveznice – tuzemne</t>
  </si>
  <si>
    <t>Jarmina  (166)</t>
  </si>
  <si>
    <t>Jasenice  (167)</t>
  </si>
  <si>
    <t>Jasenovac  (168)</t>
  </si>
  <si>
    <t>Jastrebarsko  (169)</t>
  </si>
  <si>
    <t>Jelenje  (170)</t>
  </si>
  <si>
    <t>Trgovina na veliko duhanskim proizvodima</t>
  </si>
  <si>
    <t>Osoba za kontakt:</t>
  </si>
  <si>
    <t xml:space="preserve">Telefon: </t>
  </si>
  <si>
    <t>Adresa e-pošte:</t>
  </si>
  <si>
    <t>Naziv općine grada (šifra)</t>
  </si>
  <si>
    <t>Šifra žup.</t>
  </si>
  <si>
    <t>Andrijaševci  (1)</t>
  </si>
  <si>
    <t>Trgovina električnom energijom</t>
  </si>
  <si>
    <t>Trgovina plinom distribucijskom mrežom</t>
  </si>
  <si>
    <t>Opskrba parom i klimatizacija</t>
  </si>
  <si>
    <t xml:space="preserve">                           TEHNIČKE UPUTE ZA UNOS PODATAKA</t>
  </si>
  <si>
    <t>LEVANJSKA VAROŠ</t>
  </si>
  <si>
    <t>MAGADENOVAC</t>
  </si>
  <si>
    <t>MARIJANCI</t>
  </si>
  <si>
    <t>NAŠICE</t>
  </si>
  <si>
    <t>OSIJEK</t>
  </si>
  <si>
    <t>PETLOVAC</t>
  </si>
  <si>
    <t>PETRIJEVCI</t>
  </si>
  <si>
    <t>PODGORAČ</t>
  </si>
  <si>
    <t>POPOVAC</t>
  </si>
  <si>
    <t>PUNITOVCI</t>
  </si>
  <si>
    <t>SATNICA ĐAKOVAČKA</t>
  </si>
  <si>
    <t>SEMELJCI</t>
  </si>
  <si>
    <t>STRIZIVOJNA</t>
  </si>
  <si>
    <t>ŠODOLOVCI</t>
  </si>
  <si>
    <t>CIVLJANE</t>
  </si>
  <si>
    <t>DRNIŠ</t>
  </si>
  <si>
    <t>ERVENIK</t>
  </si>
  <si>
    <t>KIJEVO</t>
  </si>
  <si>
    <t>KISTANJE</t>
  </si>
  <si>
    <t>KNIN</t>
  </si>
  <si>
    <t>MURTER</t>
  </si>
  <si>
    <t>PIROVAC</t>
  </si>
  <si>
    <t>PRIMOŠTEN</t>
  </si>
  <si>
    <t>PROMINA</t>
  </si>
  <si>
    <t>ROGOZNICA</t>
  </si>
  <si>
    <t>RUŽIĆ</t>
  </si>
  <si>
    <t>SKRADIN</t>
  </si>
  <si>
    <t>ŠIBENIK</t>
  </si>
  <si>
    <t>TISNO</t>
  </si>
  <si>
    <t>UNEŠIĆ</t>
  </si>
  <si>
    <t>Uzgoj sadnog materijala i ukrasnog bilja</t>
  </si>
  <si>
    <t>Uzgoj ostalih goveda i bivola</t>
  </si>
  <si>
    <t>Ostali nespomenuti materijalni rashodi (AOP 103 do 107)</t>
  </si>
  <si>
    <t xml:space="preserve">Financijski rashodi (AOP 110+111+115) </t>
  </si>
  <si>
    <t>Kamate za primljene kredite i zajmove (AOP 112 do 114)</t>
  </si>
  <si>
    <t>Ostali financijski rashodi (AOP 116 do 119)</t>
  </si>
  <si>
    <t>Donacije (AOP 121+125)</t>
  </si>
  <si>
    <t>Tekuće donacije (AOP 122 do124)</t>
  </si>
  <si>
    <t xml:space="preserve">Tekuće donacije iz EU sredstava </t>
  </si>
  <si>
    <t>Kapitalne donacije iz EU sredstava</t>
  </si>
  <si>
    <t>Kapitalne donacije (AOP 126+127)</t>
  </si>
  <si>
    <t>Ostali rashodi (AOP 129+134)</t>
  </si>
  <si>
    <t>Kazne, penali i naknade štete (AOP 130 do 133)</t>
  </si>
  <si>
    <t>Ostali nespomenuti rashodi (AOP 135 do 138)</t>
  </si>
  <si>
    <t>Rashodi vezani uz financiranje povezanih neprofitnih organizacija (AOP 140 do 143)</t>
  </si>
  <si>
    <t>Samo AOP oznake 029 može biti negativna. Sve ostale AOP oznake moraju biti veće ili jednake nuli. Kontrola javlja grešku ako je na bilo kojoj od ovih ostalih AOP oznaka upisan negativan podatak.</t>
  </si>
  <si>
    <t>Iznajmljivanje i davanje u zakup (leasing) poljoprivrednih strojeva i opreme</t>
  </si>
  <si>
    <t>Iznajmljivanje i davanje u zakup (leasing) strojeva i opreme za građevinarstvo i inženjerstvo</t>
  </si>
  <si>
    <t>Svi iznosi moraju biti iskazani u eurima i centima (zaokruženi na 2 decimale) dok brojevi (broj zaposlenih, broj volontera, broj sati volontiranja itd.) koji se ne smatraju iznosima moraju biti upisani bez decimala. Ako je samo jedna AOP oznaka iskazana na više decimala od dopuštenog broja ova kontrola nije zadovoljena. Takav obrazac je neispravan. Provjerite upisane podatke i ispravite upis. Ako ova kontrola nije zadovoljena, provjerite svaki pojedinačni upisani iznos, ali i iznos upisan s previše decimala trebao bi biti obojan drugom bojom.</t>
  </si>
  <si>
    <t xml:space="preserve">     ––––&gt; Link na RNO registar</t>
  </si>
  <si>
    <t>Dodana razdoblja za 2023. i 2024. godinu i obrazac je prerađen da se iznosi unose u eurima i centima, tj. na dvije decimale, osim AOP oznaka koje predstavljaju broj nečega (zaposlenih, volontera itd.). Takva polja unose se i dalje kao cijeli broj, a obojana su blagom žutom bojom. Kako postoji mogućnost da se obrazac u 2024. promijeni, za popunjavanje izvještaja za 2024. godinu provjerite na stranicama Fine ili Ministarstva postoji li novija verzija obrasca prije popunjavanja.</t>
  </si>
  <si>
    <t xml:space="preserve">Registar i godišnji financijski izvještaji neprofitnih organizacija se javno objavljuju, prije popunjavanja podataka provjerite svoj RNO i ostale podatke upisane u Registar te dostavite izmjene podataka ako su neki od podataka u Registru zastarjeli. Registar i javno objavljene izvještaje možete vidjeti na sljedećem linku: </t>
  </si>
  <si>
    <t>Neprofitna organizacija koja vodi jednostavno knjigovodstvo, a koja u jednoj godini ostvari prihod preko 30.526,25€ obvezna je od iduće godine voditi dvojno knjigovodstvo. Ova kontrola javit će pogrešku ako je ukupan prihod na obrascu G-PR-IZ-NPF u stupcu prethodne godine veći od tog iznosa jer je u tom slučaju subjekt obveznik vođenja dvojnog knjigovodstva i dužan je predati obrasce BIL i PR-RAS-NPF, a ne G-PR-IZ-NPF. Kontrola će dodatno upozoriti obveznika ako je prihod u tekućoj godini veći ili jednak 30.526,25€ jer u tom slučaju za sljedeću godinu subjekt je dužan početi voditi dvojno knjigovodstvo i na godinu predati PR-RAS i BIL obrazac.</t>
  </si>
  <si>
    <t>U obrascu Bilanca, AOP oznaka 001 i 145 moraju biti jednake u oba stupca podataka (dozvoljava se razlika od 0,14 eura zbog zaokruživanja).</t>
  </si>
  <si>
    <t>Popunjenost izvještaja. Obveznici dvojnog knjigovodstva dužni su predavati za polugodište obrazac PR-RAS-NPF, a za godinu obrasce PR-RAS-NPF i BIL. Neprofitne organizacije koje nisu obveznici vođenja dvojnog knjigovodstva ne predaju navedene obrasce već predaju obrazac G-PR-IZ-NPF samo za godinu. Ova kontrola javljat će pogrešku ako je za odabrano razdoblje i vrstu obveznika dvojnog knjigovodstva popunjen izvještaj koji obveznik ne predaje. Isto tako ova kontrola će javiti upozorenje ako je obrazac koji bi trebao biti popunjen nepopunjen što je u rijetkim slučajevima moguće kad se radi o neprofitnim organizacijama koje nisu poslovale pa nemaju ni prihode ni rashode niti bilo kakve druge financijske transakcije u razdoblju.</t>
  </si>
  <si>
    <t>Upozorenje na broj zaposlenih i izdatke za radnike. U pravilu, ako postoje izdaci za radnike, broj zaposlenih bi trebao biti veći od nule i obratno, ako postoje zaposleni, trebali bi postojati i izdaci za radnike. Samo u iznimnim situacijama mogu postojati zaposleni bez izdataka za radnike ili postojati izdaci za radnike, a da nema zaposlenih. Kontrola upozorava ako je jedan od ovih podataka popunjen, a drugi nula. Kontrola provjerava podatke u oba stupca podataka. Ako je stanje zaposlenih i izdataka stvarno takvo, kontrolu zanemarite.</t>
  </si>
  <si>
    <t>Ako postoje izdaci za naknade volonterima treba biti upisan i broj volontera. Kontrola upozorava ako postoje izdaci, a upisani broj volontera je nula. Kontrola upozorava na oba stupca podataka.</t>
  </si>
  <si>
    <t>Proizvodnja medicinskih i stomatoloških instrumenata i pribora</t>
  </si>
  <si>
    <r>
      <t xml:space="preserve">Vrijednosti za sve AOP oznake se unose iz vašeg predloška osim vrijednosti AOP oznaka sumarnih AOP-a koji se izračunavaju automatski prema zadanim formulama u obrascu </t>
    </r>
    <r>
      <rPr>
        <sz val="9"/>
        <color indexed="56"/>
        <rFont val="Arial"/>
        <family val="2"/>
        <charset val="238"/>
      </rPr>
      <t>(polja koja se automatski sumiraju i popunjavaju označena su sivom bojom, a polja koja se unose nisu obojena). Ne prenosite podatke metodom Copy/Paste (Kopiraj/Zalijepi), jer tada se može dogoditi da prenesete i formate i podatke koje inače ne bi mogli upisati, na koje bi vas kontrole upozorile da ne valjaju. Ako već koristite metodu Copy/Paste, koristite varijantu Paste Special - Value (Specijelano zalijepi - Vrijednosti). Ni u kom slučaju ne unosite podatke s lipama, već samo zaokružene cjelobrojne vrijednosti.</t>
    </r>
  </si>
  <si>
    <t>Proizvodnja umjetnih vlakana</t>
  </si>
  <si>
    <t>Proizvodnja osnovnih farmaceutskih proizvoda</t>
  </si>
  <si>
    <t>Prihodi od nefinancijske imovine (AOP 022+023)</t>
  </si>
  <si>
    <t>- ne popunjava se za odabrano razdoblje -</t>
  </si>
  <si>
    <t>Potraživanje za više plaćene poreze</t>
  </si>
  <si>
    <t>Obveze za kazne, penale i naknade šteta</t>
  </si>
  <si>
    <t>Odgođeno plaćanje rashoda i prihodi budućih razdoblja (AOP 191+192)</t>
  </si>
  <si>
    <t>Odgođeno plaćanje rashoda</t>
  </si>
  <si>
    <t>Naplaćeni prihodi budućih razdoblja (AOP 193+194)</t>
  </si>
  <si>
    <t>Unaprijed plaćeni prihodi</t>
  </si>
  <si>
    <t>Odgođeno priznavanje prihoda</t>
  </si>
  <si>
    <t>Vlastiti izvori (AOP 196+199-200)</t>
  </si>
  <si>
    <t>Vlastiti izvori (AOP 197+198)</t>
  </si>
  <si>
    <t>Vlastiti izvori</t>
  </si>
  <si>
    <t>Revalorizacijska rezerva</t>
  </si>
  <si>
    <t>Višak prihoda</t>
  </si>
  <si>
    <t>Manjak prihoda</t>
  </si>
  <si>
    <t>IZVANBILANČNI ZAPISI</t>
  </si>
  <si>
    <t>Izvanbilančni zapisi – aktiva</t>
  </si>
  <si>
    <t>Izvanbilančni zapisi – pasiva</t>
  </si>
  <si>
    <t>Djelatnosti izvanteritorijalnih organizacija i tijela</t>
  </si>
  <si>
    <t>RNO broj:</t>
  </si>
  <si>
    <t>OIB:</t>
  </si>
  <si>
    <t>Mjesto:</t>
  </si>
  <si>
    <t>Ispravak vrijednosti obveza za vrijednosne papire</t>
  </si>
  <si>
    <t>Obveze za kredite i zajmove (AOP 183+186-189)</t>
  </si>
  <si>
    <t>Obveze za kredite banaka i ostalih kreditora (AOP 184+185)</t>
  </si>
  <si>
    <t>Obveze za kredite u zemlji</t>
  </si>
  <si>
    <t>Obveze za kredite iz inozemstva</t>
  </si>
  <si>
    <t>Obveze za robne i ostale zajmove (AOP 187+188)</t>
  </si>
  <si>
    <t>Obveze za zajmove u zemlji</t>
  </si>
  <si>
    <t>Obveze za zajmove iz inozemstva</t>
  </si>
  <si>
    <t>Ispravak vrijednosti obveza za kredite i zajmove</t>
  </si>
  <si>
    <t xml:space="preserve">Stanje oročenih sredstava </t>
  </si>
  <si>
    <t>Obveze po neplaćenim računima</t>
  </si>
  <si>
    <t>Potraživanje za nenaplaćene račune</t>
  </si>
  <si>
    <t>Primitak ostvaren iz sredstava Europske unije</t>
  </si>
  <si>
    <t>Prosječan broj zaposlenih</t>
  </si>
  <si>
    <t>BILANCA</t>
  </si>
  <si>
    <t>IMOVINA</t>
  </si>
  <si>
    <t>Nefinancijska imovina (AOP 003+018+047+051+055+064)</t>
  </si>
  <si>
    <t>01</t>
  </si>
  <si>
    <t>Proizvodnja oružja i streljiva</t>
  </si>
  <si>
    <t>Strojna obrada metala</t>
  </si>
  <si>
    <t>Proizvodnja ambalaže od lakih metala</t>
  </si>
  <si>
    <t>Proizvodnja proizvoda od žice, lanaca i opruga</t>
  </si>
  <si>
    <t>Proizvodnja zakovica i vijčane robe</t>
  </si>
  <si>
    <t>Proizvodnja ostalih gotovih proizvoda od metala, d. n.</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</si>
  <si>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</si>
  <si>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</si>
  <si>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</si>
  <si>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</si>
  <si>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</si>
  <si>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Plaški  (333)</t>
  </si>
  <si>
    <t>Pleternica  (334)</t>
  </si>
  <si>
    <t>Plitvička Jezera  (455)</t>
  </si>
  <si>
    <t>Ploče  (335)</t>
  </si>
  <si>
    <t>Podbablje  (337)</t>
  </si>
  <si>
    <t>Podcrkavlje  (338)</t>
  </si>
  <si>
    <t>Podgora  (339)</t>
  </si>
  <si>
    <t>Podgorač  (340)</t>
  </si>
  <si>
    <t>Podravska Moslavina  (271)</t>
  </si>
  <si>
    <t>Podravske Sesvete  (616)</t>
  </si>
  <si>
    <t>Podstrana  (341)</t>
  </si>
  <si>
    <t>Podturen  (342)</t>
  </si>
  <si>
    <t>Pojezerje  (343)</t>
  </si>
  <si>
    <t>Pokupsko  (544)</t>
  </si>
  <si>
    <t>Polača  (344)</t>
  </si>
  <si>
    <t>Poličnik  (345)</t>
  </si>
  <si>
    <t>Popovac  (346)</t>
  </si>
  <si>
    <t>Popovača  (347)</t>
  </si>
  <si>
    <t>Poreč  (348)</t>
  </si>
  <si>
    <t>Posedarje  (349)</t>
  </si>
  <si>
    <t>Postira  (350)</t>
  </si>
  <si>
    <t>Povljana  (573)</t>
  </si>
  <si>
    <t>Požega  (351)</t>
  </si>
  <si>
    <t>Pregrada  (352)</t>
  </si>
  <si>
    <t>Preko  (354)</t>
  </si>
  <si>
    <t>Prelog  (355)</t>
  </si>
  <si>
    <t>Preseka  (356)</t>
  </si>
  <si>
    <t>Prgomet  (589)</t>
  </si>
  <si>
    <t>Pribislavec  (620)</t>
  </si>
  <si>
    <t>Primorski Dolac  (590)</t>
  </si>
  <si>
    <t>Primošten  (357)</t>
  </si>
  <si>
    <t>Privlaka  (583)</t>
  </si>
  <si>
    <t>Privlaka  (574)</t>
  </si>
  <si>
    <t>Proložac  (88)</t>
  </si>
  <si>
    <t>Promina  (298)</t>
  </si>
  <si>
    <t>Pučišća  (358)</t>
  </si>
  <si>
    <t>Pula  (359)</t>
  </si>
  <si>
    <t>Punat  (360)</t>
  </si>
  <si>
    <t>GRAD ZAGREB</t>
  </si>
  <si>
    <t>Šifra</t>
  </si>
  <si>
    <t>Poštanski broj:</t>
  </si>
  <si>
    <t>AOP</t>
  </si>
  <si>
    <t>OPIS</t>
  </si>
  <si>
    <t>Adresa sjedišta:</t>
  </si>
  <si>
    <t>Šifra županije:</t>
  </si>
  <si>
    <t>Šifra djelatnosti:</t>
  </si>
  <si>
    <t>Stanje zaliha proizvodnje i gotovih proizvoda na početku razdoblja</t>
  </si>
  <si>
    <t xml:space="preserve">Stanje zaliha proizvodnje i gotovih proizvoda na kraju razdoblja </t>
  </si>
  <si>
    <t>Ostvareno prethodne godine</t>
  </si>
  <si>
    <t>4</t>
  </si>
  <si>
    <t>41</t>
  </si>
  <si>
    <t>Službena putovanja</t>
  </si>
  <si>
    <t>DODATNI PODACI</t>
  </si>
  <si>
    <t>KOLONA2</t>
  </si>
  <si>
    <t>Kontrolni broj mora biti vrijednost veća od nule, kontrola javlja pogrešku ako je kontrolni broj nečitak (piše tekst #VRIJ ili #VALUE), a upozorava ako je kontrolni broj nula jer samo u iznimnim slučajevima obrazac može imati sve nule. Ako ova kontrola javlja pogrešku vjerojatno je da je zbog pogrešnog načina unosa (cut/paste metode unosa) došlo do oštećenja datoteke ili je u neko brojevno polje upisan podatak koji nije broj. U ovom slučaju skinite novu praznu datoteku i popuniti je ponovo držeći se pravila popunjavanja.</t>
  </si>
  <si>
    <t>Obrada nuklearnoga goriva</t>
  </si>
  <si>
    <t>Lijevanje lakih metala</t>
  </si>
  <si>
    <t>Lijevanje ostalih obojenih metala</t>
  </si>
  <si>
    <t>Šifre</t>
  </si>
  <si>
    <t>6.0.6.</t>
  </si>
  <si>
    <t>Ispravljena pogreška da AOP oznake Bilance od AOP-a 149 do kraja obrasca nije bilo moguće unositi s decimalama.</t>
  </si>
  <si>
    <t>GLINA</t>
  </si>
  <si>
    <t>GVOZD</t>
  </si>
  <si>
    <t>HRVATSKA DUBICA</t>
  </si>
  <si>
    <t>Pomoćne djelatnosti za ostalo rudarstvo i vađenje</t>
  </si>
  <si>
    <t>Prerada i konzerviranje mesa peradi</t>
  </si>
  <si>
    <t>Ostala prerada i konzerviranje voća i povrća</t>
  </si>
  <si>
    <t>Proizvodnja ulja i masti</t>
  </si>
  <si>
    <t>Proizvodnja margarina i sličnih jestivih masti</t>
  </si>
  <si>
    <t>Proizvodnja mlinskih proizvoda</t>
  </si>
  <si>
    <t>Proizvodnja ostalog tekstila, d. n.</t>
  </si>
  <si>
    <t>Broj volontera</t>
  </si>
  <si>
    <t>Broj sati volontiranja</t>
  </si>
  <si>
    <t>FINANCIJSKI IZVJEŠTAJI NEPROFITNIH ORGANIZACIJA</t>
  </si>
  <si>
    <t>Račun:</t>
  </si>
  <si>
    <t>Oznaka razdoblja:</t>
  </si>
  <si>
    <t>Šifra grada/općine:</t>
  </si>
  <si>
    <t>BIL-NPF</t>
  </si>
  <si>
    <t>Stanje 31. prosinca</t>
  </si>
  <si>
    <t>IMOVINA (AOP 002+074)</t>
  </si>
  <si>
    <t>OBVEZE I VLASTITI IZVORI (AOP 146+195)</t>
  </si>
  <si>
    <t>PR-RAS-NPF</t>
  </si>
  <si>
    <t>Ostvareno u istom razdoblju prethodne godine</t>
  </si>
  <si>
    <t>S-PR-RAS-NPF</t>
  </si>
  <si>
    <t>G-PR-IZ-NPF</t>
  </si>
  <si>
    <t>Ostvareno u prethodnoj poslovnoj godini</t>
  </si>
  <si>
    <t>Ostvareno u tekućoj poslovnoj godini</t>
  </si>
  <si>
    <t>Zakonski zastupnik:</t>
  </si>
  <si>
    <t>Datum:</t>
  </si>
  <si>
    <t>Djelatnosti pakiranja</t>
  </si>
  <si>
    <t>Djelatnosti pozivnih centara</t>
  </si>
  <si>
    <t>Vanjski poslovi</t>
  </si>
  <si>
    <t>Poslovi obrane</t>
  </si>
  <si>
    <t>Sudske i pravosudne djelatnosti</t>
  </si>
  <si>
    <t>Predškolsko obrazovanje</t>
  </si>
  <si>
    <t>Veterinarske djelatnosti</t>
  </si>
  <si>
    <t>Opis stavke</t>
  </si>
  <si>
    <t>Neproizvedena dugotrajna imovina (AOP 004+008-017)</t>
  </si>
  <si>
    <t>011</t>
  </si>
  <si>
    <t>Materijalna imovina – prirodna bogatstva (AOP 005 do 007)</t>
  </si>
  <si>
    <t>Zemljište</t>
  </si>
  <si>
    <t>Rudna bogatstva</t>
  </si>
  <si>
    <t>Ostala prirodna materijalna imovina</t>
  </si>
  <si>
    <t>012</t>
  </si>
  <si>
    <t>Nematerijalna imovina (AOP 009 do 016)</t>
  </si>
  <si>
    <t>Patenti</t>
  </si>
  <si>
    <t>Koncesije</t>
  </si>
  <si>
    <t>Licence</t>
  </si>
  <si>
    <t>Ostala prava</t>
  </si>
  <si>
    <t>Goodwill</t>
  </si>
  <si>
    <t>Osnivački izdaci</t>
  </si>
  <si>
    <t>Izdaci za razvoj</t>
  </si>
  <si>
    <t>Ostala nematerijalna imovina</t>
  </si>
  <si>
    <t>019</t>
  </si>
  <si>
    <t>Ispravak vrijednosti neproizvedene dugotrajne imovine</t>
  </si>
  <si>
    <t>02</t>
  </si>
  <si>
    <t>Proizvedena dugotrajna imovina (AOP 019+023+031+034+039+042-046)</t>
  </si>
  <si>
    <t>021</t>
  </si>
  <si>
    <t>Građevinski objekti (AOP 020 do 022)</t>
  </si>
  <si>
    <t>0211</t>
  </si>
  <si>
    <t>Stambeni objekti</t>
  </si>
  <si>
    <t>0212</t>
  </si>
  <si>
    <t>Poslovni objekti</t>
  </si>
  <si>
    <t>0213</t>
  </si>
  <si>
    <t>Ostali građevinski objekti</t>
  </si>
  <si>
    <t>022</t>
  </si>
  <si>
    <t>Postrojenja i oprema (AOP 024 do 030)</t>
  </si>
  <si>
    <t>0221</t>
  </si>
  <si>
    <t>Uredska oprema i namještaj</t>
  </si>
  <si>
    <t>0222</t>
  </si>
  <si>
    <t>Komunikacijska oprema</t>
  </si>
  <si>
    <t>0223</t>
  </si>
  <si>
    <t>Oprema za održavanje i zaštitu</t>
  </si>
  <si>
    <t>0224</t>
  </si>
  <si>
    <t>Medicinska i laboratorijska oprema</t>
  </si>
  <si>
    <t>0225</t>
  </si>
  <si>
    <t>Instrumenti, uređaji i strojevi</t>
  </si>
  <si>
    <t>0226</t>
  </si>
  <si>
    <t>&lt;kontrolni sume&gt;</t>
  </si>
  <si>
    <t>Cerovlje  (47)</t>
  </si>
  <si>
    <t>Cestica  (48)</t>
  </si>
  <si>
    <t>Cetingrad  (49)</t>
  </si>
  <si>
    <t>Cista Provo  (50)</t>
  </si>
  <si>
    <t>Civljane  (51)</t>
  </si>
  <si>
    <t>Cres  (52)</t>
  </si>
  <si>
    <t>Crikvenica  (53)</t>
  </si>
  <si>
    <t>Crnac  (54)</t>
  </si>
  <si>
    <t>Čabar  (55)</t>
  </si>
  <si>
    <t>Čačinci  (56)</t>
  </si>
  <si>
    <t>Čađavica  (57)</t>
  </si>
  <si>
    <t>Čaglin  (58)</t>
  </si>
  <si>
    <t>Čakovec  (60)</t>
  </si>
  <si>
    <t>Čavle  (61)</t>
  </si>
  <si>
    <t>Čazma  (63)</t>
  </si>
  <si>
    <t>Čeminac  (64)</t>
  </si>
  <si>
    <t>Čepin  (65)</t>
  </si>
  <si>
    <t>Darda  (66)</t>
  </si>
  <si>
    <t>Daruvar  (67)</t>
  </si>
  <si>
    <t>Davor  (68)</t>
  </si>
  <si>
    <t>Dekanovec  (603)</t>
  </si>
  <si>
    <t>Delnice  (69)</t>
  </si>
  <si>
    <t>Desinić  (70)</t>
  </si>
  <si>
    <t>Dežanovac  (71)</t>
  </si>
  <si>
    <t>Vađenje minerala za kemikalije i gnojiva</t>
  </si>
  <si>
    <t>Vađenje treseta</t>
  </si>
  <si>
    <t>Vađenje soli</t>
  </si>
  <si>
    <t>Hrašćina  (146)</t>
  </si>
  <si>
    <t>Hrvace  (148)</t>
  </si>
  <si>
    <t>Hrvatska Dubica  (149)</t>
  </si>
  <si>
    <t>Hrvatska Kostajnica  (150)</t>
  </si>
  <si>
    <t>Hum Na Sutli  (152)</t>
  </si>
  <si>
    <t>Hvar  (153)</t>
  </si>
  <si>
    <t>Proizvodnja keramičkih izolatora i izolacijskog pribora</t>
  </si>
  <si>
    <t>Ukupni priljevi na novčane račune i blagajne</t>
  </si>
  <si>
    <t>Verzija</t>
  </si>
  <si>
    <t>Proizvodnja keramičkih proizvoda za kućanstvo i ukrasnih predmeta</t>
  </si>
  <si>
    <t>Index
(5/4)</t>
  </si>
  <si>
    <t>Naknade volonterima</t>
  </si>
  <si>
    <t>Naknade ostalim osobama izvan radnog odnosa</t>
  </si>
  <si>
    <t xml:space="preserve"> PRIMICI</t>
  </si>
  <si>
    <t>1.</t>
  </si>
  <si>
    <t>Primici od prodaje roba i pružanja usluga</t>
  </si>
  <si>
    <t>2.</t>
  </si>
  <si>
    <t>Primici od članarina i članskih doprinosa</t>
  </si>
  <si>
    <t>3.</t>
  </si>
  <si>
    <t>BIL
708</t>
  </si>
  <si>
    <t>Zdravstvene i veterinarske usluge</t>
  </si>
  <si>
    <t>Računalne usluge</t>
  </si>
  <si>
    <t>Ostale usluge</t>
  </si>
  <si>
    <t>Kamate za primljene kredite banaka i ostalih kreditora</t>
  </si>
  <si>
    <t>Kamate za primljene robne i ostale zajmove</t>
  </si>
  <si>
    <t>Kamate za odobrene, a nerealizirane kredite i zajmove</t>
  </si>
  <si>
    <t xml:space="preserve">Negativne tečajne razlike i valutna klauzula </t>
  </si>
  <si>
    <t>Uzgoj šećerne trske</t>
  </si>
  <si>
    <t>Uzgoj duhana</t>
  </si>
  <si>
    <t>0121</t>
  </si>
  <si>
    <t>0122</t>
  </si>
  <si>
    <t>Uzgoj tropskog i suptropskog voća</t>
  </si>
  <si>
    <t>0123</t>
  </si>
  <si>
    <t>Uzgoj agruma</t>
  </si>
  <si>
    <t>0124</t>
  </si>
  <si>
    <t>Uzgoj jezgričavog i koštuničavog voća</t>
  </si>
  <si>
    <t>0125</t>
  </si>
  <si>
    <t>0126</t>
  </si>
  <si>
    <t>Uzgoj uljanih plodova</t>
  </si>
  <si>
    <t>0127</t>
  </si>
  <si>
    <t>Uzgoj usjeva za pripremanje napitaka</t>
  </si>
  <si>
    <t>0128</t>
  </si>
  <si>
    <t>Trgovina na veliko kavom, čajem, kakaom i začinima</t>
  </si>
  <si>
    <t>Slivno  (399)</t>
  </si>
  <si>
    <t>Slunj  (400)</t>
  </si>
  <si>
    <t>Smokvica  (402)</t>
  </si>
  <si>
    <t>Sokolovac  (405)</t>
  </si>
  <si>
    <t>Solin  (406)</t>
  </si>
  <si>
    <t>Sopje  (407)</t>
  </si>
  <si>
    <t>Split  (409)</t>
  </si>
  <si>
    <t>Sračinec  (410)</t>
  </si>
  <si>
    <t>Stankovci  (411)</t>
  </si>
  <si>
    <t>Stara Gradiška  (412)</t>
  </si>
  <si>
    <t>Stari Grad  (413)</t>
  </si>
  <si>
    <t>Stari Jankovci  (414)</t>
  </si>
  <si>
    <t>Stari Mikanovci  (415)</t>
  </si>
  <si>
    <t>Starigrad  (416)</t>
  </si>
  <si>
    <t>U bilanci, ako postoji Višak prihoda (AOP 199), Manjak prihoda (AOP 200) jednak je nuli (i obrnuto). Ako ovaj uvjet nije zadovoljen, nije ni ova kontrola.</t>
  </si>
  <si>
    <t>Svi iznosi osim AOP oznake 195 moraju biti pozitivne vrijednosti. Ako je neka vrijednost upisana s negativnim predznakom tada kontrola nije zadovoljena i obrazac je neispravan.</t>
  </si>
  <si>
    <t>Ostalo obrazovanje i poučavanje, d. n.</t>
  </si>
  <si>
    <t>Djelatnosti bolnica</t>
  </si>
  <si>
    <t>Svi radni listovi su zaštićeni i međusobno povezani formulama koje ujedno određuju poslovna pravila i rade kao kontrola. Svrha zaštite radnih listova nije "skrivanje" kako Excel datoteka radi, već je samo dodatni mehanizam koji sprječava da nehotice poremetite formule i kontrole unutar datoteke. Bilo kakve izmjene na strukturi Excel datoteke rezultiraju da datoteka postane nečitka za učitavanje.</t>
  </si>
  <si>
    <r>
      <t>Office 2007 je sa sobom donio i podršku za nove formate datoteka</t>
    </r>
    <r>
      <rPr>
        <sz val="10"/>
        <color indexed="56"/>
        <rFont val="Arial"/>
        <family val="2"/>
        <charset val="238"/>
      </rPr>
      <t xml:space="preserve">. Radite li u Office-u 2007 ili bilo kojoj novijoj verziji, program će Vam ponuditi konverziju u neki od novijih Office formata. </t>
    </r>
    <r>
      <rPr>
        <b/>
        <sz val="10"/>
        <color indexed="56"/>
        <rFont val="Arial"/>
        <family val="2"/>
        <charset val="238"/>
      </rPr>
      <t>Obavezno ovu datoteku ostavite u starom formatu</t>
    </r>
    <r>
      <rPr>
        <sz val="10"/>
        <color indexed="56"/>
        <rFont val="Arial"/>
        <family val="2"/>
        <charset val="238"/>
      </rPr>
      <t xml:space="preserve"> bez promjena formata (verzije Excela u kojoj se datoteka nalazi). U slučaju da ste ipak prihvatili ponuđenu konverziju, kod snimanja Excel datoteke za predaju odaberite stariji tip Excela (Radna knjiga Excela 97 do 2003.). Korisnike često buni i mogućnost snimanja u verziji 97 do 2003 i 6.0. To je još stariji format koji isto tako ima nastavak .xls ali njegovo učitavanje nije podržano. Veličina popunjene datoteke u ispravnom formatu morala bi biti oko 700-800 kb. Ako je veličina preko 1 MB znači da ste je snimili u još starijem formatu (koji podržava i verziju 6.0/95).</t>
    </r>
  </si>
  <si>
    <t>GORNJA REKA</t>
  </si>
  <si>
    <t>GRADEC</t>
  </si>
  <si>
    <t>IVANIĆ-GRAD</t>
  </si>
  <si>
    <t>JAKOVLJE</t>
  </si>
  <si>
    <t>JASTREBARSKO</t>
  </si>
  <si>
    <t>KLINČA SELA</t>
  </si>
  <si>
    <t>KLOŠTAR IVANIĆ</t>
  </si>
  <si>
    <t>KRAŠIĆ</t>
  </si>
  <si>
    <t>KRAVARSKO</t>
  </si>
  <si>
    <t>KRIŽ</t>
  </si>
  <si>
    <t>LUKA</t>
  </si>
  <si>
    <t>MARIJA GORICA</t>
  </si>
  <si>
    <t>ORLE</t>
  </si>
  <si>
    <t>PISAROVINA</t>
  </si>
  <si>
    <t>POKUPSKO</t>
  </si>
  <si>
    <t>PRESEKA</t>
  </si>
  <si>
    <t>PUŠĆA</t>
  </si>
  <si>
    <t>RAKOVEC</t>
  </si>
  <si>
    <t>RUGVICA</t>
  </si>
  <si>
    <t>SAMOBOR</t>
  </si>
  <si>
    <t>STUPNIK</t>
  </si>
  <si>
    <t>SVETA NEDJELJA</t>
  </si>
  <si>
    <t>SVETI IVAN ZELINA</t>
  </si>
  <si>
    <t>VELIKA GORICA</t>
  </si>
  <si>
    <t>VRBOVEC</t>
  </si>
  <si>
    <t>ZAPREŠIĆ</t>
  </si>
  <si>
    <t>ŽUMBERAK</t>
  </si>
  <si>
    <t>BEDEKOVČINA</t>
  </si>
  <si>
    <t>BUDINŠČINA</t>
  </si>
  <si>
    <t>DESINIĆ</t>
  </si>
  <si>
    <t>DONJA STUBICA</t>
  </si>
  <si>
    <t>ĐURMANEC</t>
  </si>
  <si>
    <t>GORNJA STUBICA</t>
  </si>
  <si>
    <t>HRAŠĆINA</t>
  </si>
  <si>
    <t>HUM NA SUTLI</t>
  </si>
  <si>
    <t>JESENJE</t>
  </si>
  <si>
    <t>KLANJEC</t>
  </si>
  <si>
    <t>KONJŠČINA</t>
  </si>
  <si>
    <t>KRALJEVEC NA SUTLI</t>
  </si>
  <si>
    <t>KRAPINA</t>
  </si>
  <si>
    <t>KRAPINSKE TOPLICE</t>
  </si>
  <si>
    <t>KUMROVEC</t>
  </si>
  <si>
    <t>LOBOR</t>
  </si>
  <si>
    <t>MAČE</t>
  </si>
  <si>
    <t>Uzgoj deva i ljama</t>
  </si>
  <si>
    <t>Pomoćne djelatnosti za uzgoj usjeva</t>
  </si>
  <si>
    <t>Pomoćne djelatnosti za uzgoj životinja</t>
  </si>
  <si>
    <t>Lov, stupičarenje i uslužne djelatnosti povezane s njima</t>
  </si>
  <si>
    <t>Uzgoj šuma i ostale djelatnosti u šumarstvu povezane s njime</t>
  </si>
  <si>
    <t>Pomoćne usluge u šumarstvu</t>
  </si>
  <si>
    <t>0311</t>
  </si>
  <si>
    <t>Morski ribolov</t>
  </si>
  <si>
    <t>0312</t>
  </si>
  <si>
    <t>Morska akvakultura</t>
  </si>
  <si>
    <t>Slatkovodna akvakultura</t>
  </si>
  <si>
    <t>Vađenje kamenog ugljena</t>
  </si>
  <si>
    <t>Vađenje lignita</t>
  </si>
  <si>
    <t>Vađenje prirodnog plina</t>
  </si>
  <si>
    <t>Vađenje željeznih ruda</t>
  </si>
  <si>
    <t>Vađenje uranovih i torijevih ruda</t>
  </si>
  <si>
    <t>Vađenje ostalih ruda obojenih metala</t>
  </si>
  <si>
    <t>6.0.2.</t>
  </si>
  <si>
    <t>Dodana razdoblja za 2021. godinu</t>
  </si>
  <si>
    <r>
      <t xml:space="preserve">Prije popunjavanja obrasca proučite ove kratke upute kako biste izbjegli probleme i razjasnili sve nejasnoće vezane uz unos obrasca. Prije popunjavanja provjerite na web stranicama FINE ili Ministarstva koja je aktualna verzija obrasca. Ne predajte obrasce u starijoj verziji Excel datoteke ako je na web-u objavljena novija verzija.
</t>
    </r>
    <r>
      <rPr>
        <b/>
        <sz val="10"/>
        <color indexed="10"/>
        <rFont val="Arial"/>
        <family val="2"/>
        <charset val="238"/>
      </rPr>
      <t>Korisnici Office-a 2007 i novijih - obavezno proučite dodatak vezan uz Office 2007 na kraju uputa.</t>
    </r>
  </si>
  <si>
    <t>Dvor  (102)</t>
  </si>
  <si>
    <t>Đakovo  (103)</t>
  </si>
  <si>
    <t>Đelekovec  (104)</t>
  </si>
  <si>
    <t>Đulovac  (105)</t>
  </si>
  <si>
    <t>Đurđenovac  (106)</t>
  </si>
  <si>
    <t>Đurđevac  (107)</t>
  </si>
  <si>
    <t>Đurmanec  (108)</t>
  </si>
  <si>
    <t>Erdut  (110)</t>
  </si>
  <si>
    <t>Ernestinovo  (111)</t>
  </si>
  <si>
    <t>Ervenik  (113)</t>
  </si>
  <si>
    <t>Farkaševac  (114)</t>
  </si>
  <si>
    <t>Fažana  (619)</t>
  </si>
  <si>
    <t>Ferdinandovac  (115)</t>
  </si>
  <si>
    <t>Feričanci  (116)</t>
  </si>
  <si>
    <t>Funtana  (629)</t>
  </si>
  <si>
    <t>Fužine  (117)</t>
  </si>
  <si>
    <t>Galovac  (571)</t>
  </si>
  <si>
    <t>Garčin  (118)</t>
  </si>
  <si>
    <t>Garešnica  (119)</t>
  </si>
  <si>
    <t>Generalski Stol  (120)</t>
  </si>
  <si>
    <t>Glina  (121)</t>
  </si>
  <si>
    <t>Gola  (122)</t>
  </si>
  <si>
    <t>Goričan  (123)</t>
  </si>
  <si>
    <t>Gorjani  (124)</t>
  </si>
  <si>
    <t>Gornja Reka  (618)</t>
  </si>
  <si>
    <t>Gornja Stubica  (125)</t>
  </si>
  <si>
    <t>Gornja Vrba  (569)</t>
  </si>
  <si>
    <t>Gornji Bogićevci  (127)</t>
  </si>
  <si>
    <t>Gornji Kneginec  (129)</t>
  </si>
  <si>
    <t>Gornji Mihaljevec  (604)</t>
  </si>
  <si>
    <t>Gospić  (130)</t>
  </si>
  <si>
    <t>Gračac  (131)</t>
  </si>
  <si>
    <t>Gračišće  (132)</t>
  </si>
  <si>
    <t>Gradac  (134)</t>
  </si>
  <si>
    <t>Gradec  (135)</t>
  </si>
  <si>
    <t>Gradina  (136)</t>
  </si>
  <si>
    <t>Gradište  (137)</t>
  </si>
  <si>
    <t>Grožnjan  (138)</t>
  </si>
  <si>
    <t>Grubišno Polje  (139)</t>
  </si>
  <si>
    <t>Gundinci  (140)</t>
  </si>
  <si>
    <t>Gunja  (141)</t>
  </si>
  <si>
    <t>Gvozd  (510)</t>
  </si>
  <si>
    <t>Hercegovac  (144)</t>
  </si>
  <si>
    <t>Proizvodnja proizvoda od plastike za građevinarstvo</t>
  </si>
  <si>
    <t>Proizvodnja ostalih proizvoda od plastike</t>
  </si>
  <si>
    <t>Proizvodnja i obrada ostalog stakla uključujući tehničku robu od stakla</t>
  </si>
  <si>
    <t>Proizvodnja vatrostalnih proizvoda</t>
  </si>
  <si>
    <t>Proizvodnja opeke, crijepa i ostalih proizvoda od pečene gline za građevinarstvo</t>
  </si>
  <si>
    <t>5.0.2.</t>
  </si>
  <si>
    <t>Omogućen je unos ostalih razdoblja u 2016. godini.</t>
  </si>
  <si>
    <t>5.0.3.</t>
  </si>
  <si>
    <t>Rezultat kontrole</t>
  </si>
  <si>
    <t>Opis dodatne kontrole</t>
  </si>
  <si>
    <t>KOLONA1</t>
  </si>
  <si>
    <t>KONTRBR</t>
  </si>
  <si>
    <t>BEDENICA</t>
  </si>
  <si>
    <t>BISTRA</t>
  </si>
  <si>
    <t>BRCKOVLJANI</t>
  </si>
  <si>
    <t>BRDOVEC</t>
  </si>
  <si>
    <t>DUBRAVA</t>
  </si>
  <si>
    <t>DUBRAVICA</t>
  </si>
  <si>
    <t>Ostali završni građevinski radovi</t>
  </si>
  <si>
    <t>Radovi na krovištu</t>
  </si>
  <si>
    <t>Ostale specijalizirane građevinske djelatnosti, d. n.</t>
  </si>
  <si>
    <t>Trgovina na malo dijelovima i priborom za motorna vozila</t>
  </si>
  <si>
    <t>Trgovina na veliko žitaricama, sirovim duhanom, sjemenjem i stočnom hranom</t>
  </si>
  <si>
    <t>Djelatnosti vozačkih škola</t>
  </si>
  <si>
    <t>Prijevozna sredstva u cestovnom prometu</t>
  </si>
  <si>
    <t>0232</t>
  </si>
  <si>
    <t>Ostala prijevozna sredstva</t>
  </si>
  <si>
    <t>024</t>
  </si>
  <si>
    <t>Iznajmljivanje i davanje u zakup (leasing) automobila i motornih vozila lake kategorije</t>
  </si>
  <si>
    <t>0112</t>
  </si>
  <si>
    <t>Uzgoj riže</t>
  </si>
  <si>
    <t>0113</t>
  </si>
  <si>
    <t>Uzgoj povrća, dinja i lubenica, korjenastog i gomoljastog povrća</t>
  </si>
  <si>
    <t>Prihodi od donacija iz državnog proračuna za EU projekte</t>
  </si>
  <si>
    <t>Prihodi od donacija iz proračuna jedinica lokalne i područne (regionalne) samouprave za EU projekte</t>
  </si>
  <si>
    <t>Prihodi od institucija i tijela EU</t>
  </si>
  <si>
    <t>Prihodi od inozemnih vlada i međunarodnih organizacija (AOP 031+032)</t>
  </si>
  <si>
    <t>Prihodi od donacija iz proračuna (AOP 026 do 029)</t>
  </si>
  <si>
    <t>Prihodi od trgovačkih društava i ostalih pravnih osoba (AOP 034+035)</t>
  </si>
  <si>
    <t>Prihodi od trgovačkih društava i ostalih pravnih osoba za EU projekte</t>
  </si>
  <si>
    <t>Ostali prihodi od donacija (AOP 038+039)</t>
  </si>
  <si>
    <t>Ostali prihodi od donacija za EU projekte</t>
  </si>
  <si>
    <t>Kapitalni prihodi od povezanih neprofitnih organizacija za EU projekte</t>
  </si>
  <si>
    <t>Tekući prihodi od povezanih neprofitnih organizacija za EU projekte</t>
  </si>
  <si>
    <t xml:space="preserve">PRIHODI (AOP 002+005+008+011+024+040+049) </t>
  </si>
  <si>
    <t>Prihodi od donacija (AOP 025+030+033+036+037)</t>
  </si>
  <si>
    <t>Ostali prihodi (AOP 041+044+045)</t>
  </si>
  <si>
    <t>Prihodi od naknade štete i refundacija (AOP 042+043)</t>
  </si>
  <si>
    <t xml:space="preserve">Ostali nespomenuti prihodi (AOP 046 do 048) </t>
  </si>
  <si>
    <t>Prihodi od povezanih neprofitnih organizacija (AOP 050 do 053)</t>
  </si>
  <si>
    <t>RASHODI (AOP 055+067+108+109+120+128+139)</t>
  </si>
  <si>
    <t>Rashodi za radnike (AOP 056+061+062)</t>
  </si>
  <si>
    <t xml:space="preserve">Plaće (AOP 057 do 060) </t>
  </si>
  <si>
    <t>Doprinosi na plaće (AOP 063 do 066)</t>
  </si>
  <si>
    <t>Materijalni rashodi (AOP 068+072+077+082+087+097+102)</t>
  </si>
  <si>
    <t>Naknade troškova radnicima (AOP 069 do 071)</t>
  </si>
  <si>
    <t>Naknade članovima u predstavničkim i izvršnim tijelima, povjerenstvima i slično (AOP 073 do 076)</t>
  </si>
  <si>
    <t>Naknade volonterima (AOP 078 do 081)</t>
  </si>
  <si>
    <t>Naknade ostalim osobama izvan radnog odnosa (AOP 083 do 086)</t>
  </si>
  <si>
    <t>Rashodi za usluge (AOP 088 do 096)</t>
  </si>
  <si>
    <t xml:space="preserve">Rashodi za materijal i energiju (AOP 098 do 101) </t>
  </si>
  <si>
    <t>MARIJA BISTRICA</t>
  </si>
  <si>
    <t>MIHOVLJAN</t>
  </si>
  <si>
    <t>NOVI GOLUBOVEC</t>
  </si>
  <si>
    <t>OROSLAVJE</t>
  </si>
  <si>
    <t>PETROVSKO</t>
  </si>
  <si>
    <t>PREGRADA</t>
  </si>
  <si>
    <t>RADOBOJ</t>
  </si>
  <si>
    <t>STUBIČKE TOPLICE</t>
  </si>
  <si>
    <t>SVETI KRIŽ ZAČRETJE</t>
  </si>
  <si>
    <t>TUHELJ</t>
  </si>
  <si>
    <t>VELIKO TRGOVIŠĆE</t>
  </si>
  <si>
    <t>ZABOK</t>
  </si>
  <si>
    <t>ZAGORSKA SELA</t>
  </si>
  <si>
    <t>ZLATAR</t>
  </si>
  <si>
    <t>ZLATAR-BISTRICA</t>
  </si>
  <si>
    <t>DONJI KUKURUZARI</t>
  </si>
  <si>
    <t>DVOR</t>
  </si>
  <si>
    <r>
      <t>Pogrešan tip datoteke.</t>
    </r>
    <r>
      <rPr>
        <sz val="9"/>
        <color indexed="56"/>
        <rFont val="Arial"/>
        <family val="2"/>
        <charset val="238"/>
      </rPr>
      <t xml:space="preserve"> Pojavom Office-a 2007. i novijim verzijama uveden je novi format Excel datoteka s nastavkom ".xlsx". Kako je moguće da i novije verzije Microsoft Excel-a rade sa starijim tipom datoteka, za predaju u Finu zadržan je stariji tip Excel datoteka jer je kompatibilan s starijim i novijim verzijama Excel-a te Apache OpenOffice-om. Ako je ova kontrola pogrešna, znači da datoteka u nazivu ima ".xlsx" tj. da je pretvorena u novi format. Da bi se datoteka mogla učitati u Finine aplikacije potrebno ju je prije predaje vratiti u stariju verziju. Potrebno je odabrati "File" &gt; "Save As" te pod "File Type" odabrati "Microsoft Excel 97-2000 workbook" (za englesku verziju Excel-a) ili "Datoteka" &gt; "Spremi kao..." te odabrati "Microsoft Excel 97-2003 radna knjiga" u hrvatskoj verziji Office-a. U tom slučaju će se i u nastavak na kraju naziva datoteke ".xlsx" pretvoriti u ".xls", datoteku ćete moći poslati putem web-a, moći će se učitati u poslovnici Fine. Nakon snimanja u novom formatu potrebno je stisnuti tipku F9 pa ova kontrola neće javljati pogrešku. Ako se javi upozorenje o nekompatibilnosti sa starijom verzijom Excela, zanemarite ga.</t>
    </r>
  </si>
  <si>
    <t>Plemeniti metali i drago kamenje</t>
  </si>
  <si>
    <t>Pohranjene knjige, umjetnička djela i slične vrijednosti</t>
  </si>
  <si>
    <t>04</t>
  </si>
  <si>
    <t>Sitni inventar (AOP 052+053-054)</t>
  </si>
  <si>
    <t>041</t>
  </si>
  <si>
    <t>Zalihe sitnog inventara</t>
  </si>
  <si>
    <t>042</t>
  </si>
  <si>
    <t>Sitni inventar u uporabi</t>
  </si>
  <si>
    <t>049</t>
  </si>
  <si>
    <t>Ispravak vrijednosti sitnog inventara</t>
  </si>
  <si>
    <t>05</t>
  </si>
  <si>
    <t>Nefinancijska imovina u pripremi (AOP 056 do 059+062+063)</t>
  </si>
  <si>
    <t>Višegodišnji nasadi i osnovno stado u pripremi (AOP 060+061)</t>
  </si>
  <si>
    <t>0541</t>
  </si>
  <si>
    <t>Višegodišnji nasadi u pripremi</t>
  </si>
  <si>
    <t>0542</t>
  </si>
  <si>
    <t>Osnovno stado u pripremi</t>
  </si>
  <si>
    <t>06</t>
  </si>
  <si>
    <t>Proizvedena kratkotrajna imovina (AOP 065+070+073)</t>
  </si>
  <si>
    <t>061</t>
  </si>
  <si>
    <t>Zalihe za obavljanje djelatnosti (AOP 066 do 069)</t>
  </si>
  <si>
    <t>Punitovci  (361)</t>
  </si>
  <si>
    <t>Pušća  (362)</t>
  </si>
  <si>
    <t>Rab  (363)</t>
  </si>
  <si>
    <t>Radoboj  (364)</t>
  </si>
  <si>
    <t>Rakovec  (536)</t>
  </si>
  <si>
    <t>Rakovica  (365)</t>
  </si>
  <si>
    <t>Rasinja  (366)</t>
  </si>
  <si>
    <t>Raša  (368)</t>
  </si>
  <si>
    <t>Ravna Gora  (369)</t>
  </si>
  <si>
    <t>Ražanac  (371)</t>
  </si>
  <si>
    <t>Rešetari  (372)</t>
  </si>
  <si>
    <t>Ribnik  (556)</t>
  </si>
  <si>
    <t>Rijeka  (373)</t>
  </si>
  <si>
    <t>Rogoznica  (582)</t>
  </si>
  <si>
    <t>Rovinj  (374)</t>
  </si>
  <si>
    <t>Rovišće  (375)</t>
  </si>
  <si>
    <t>Rugvica  (376)</t>
  </si>
  <si>
    <t>Runovići  (591)</t>
  </si>
  <si>
    <t>Ružić  (377)</t>
  </si>
  <si>
    <t>Saborsko  (378)</t>
  </si>
  <si>
    <t>Tekući rashodi vezani uz financiranje povezanih neprofitnih organizacija</t>
  </si>
  <si>
    <t>Kapitalni rashodi vezani uz financiranje povezanih neprofitnih organizacija</t>
  </si>
  <si>
    <t>Upisani broj računa mora biti u IBAN formatu, duljine 21 (HRxxxxxxxxxxxxxxxxxxx), s vodećim tekstom HR. Isto tako, svi znakovi iza vodećeg teksta HR moraju biti brojevne vrijednosti (znamenke 0-9, bez crtica, razmaka i drugih znakova). Neispravno upisan račun u IBAN formatu javit će pogrešku, a ako račun nije popunjen javit će se upozorenje.</t>
  </si>
  <si>
    <t>Pomoćne djelatnosti za vađenje nafte i prirodnog plina</t>
  </si>
  <si>
    <t>DUBROVAČKO PRIMORJE</t>
  </si>
  <si>
    <t>DUBROVNIK</t>
  </si>
  <si>
    <t>JANJINA</t>
  </si>
  <si>
    <t>KONAVLE</t>
  </si>
  <si>
    <t>KORČULA</t>
  </si>
  <si>
    <t>KULA NORINSKA</t>
  </si>
  <si>
    <t>LASTOVO</t>
  </si>
  <si>
    <t>LUMBARDA</t>
  </si>
  <si>
    <t>METKOVIĆ</t>
  </si>
  <si>
    <t>MLJET</t>
  </si>
  <si>
    <t>OPUZEN</t>
  </si>
  <si>
    <t>OREBIĆ</t>
  </si>
  <si>
    <t>&lt;kontrolni broj&gt;</t>
  </si>
  <si>
    <t>&lt;vrsta izvjestaja&gt;</t>
  </si>
  <si>
    <t>&lt;mjesec&gt;</t>
  </si>
  <si>
    <t>&lt;verzija Excela&gt;</t>
  </si>
  <si>
    <t>&lt;vrsta posla&gt;</t>
  </si>
  <si>
    <t>&lt;oznaka&gt;</t>
  </si>
  <si>
    <t>&lt;razina&gt;</t>
  </si>
  <si>
    <t>&lt;razdjel&gt;</t>
  </si>
  <si>
    <t>&lt;glava&gt;</t>
  </si>
  <si>
    <t>&lt;rkp&gt;</t>
  </si>
  <si>
    <t>&lt;razlike&gt;</t>
  </si>
  <si>
    <t>RAZLIKE</t>
  </si>
  <si>
    <t>0</t>
  </si>
  <si>
    <t>Opis promjene</t>
  </si>
  <si>
    <t>Na ovom radnom listu predviđeno je da se prilikom svake promjene Excel datoteke dopiše svaka promjena koja je nastala u obrascu, bez obzira da li je nastala zbog promjene u samom obrascu ili je razlog promjena dizajna obrasca, poslovnih pravila i slično.</t>
  </si>
  <si>
    <t>Trgovina na veliko kemijskim proizvodima</t>
  </si>
  <si>
    <t>Trgovina na veliko ostalim poluproizvodima</t>
  </si>
  <si>
    <t>Trgovina na veliko alatnim strojevima</t>
  </si>
  <si>
    <t>Ostali smještaj</t>
  </si>
  <si>
    <t>Cestovni prijevoz robe</t>
  </si>
  <si>
    <t>Cjevovodni transport</t>
  </si>
  <si>
    <t>Pomorski i obalni prijevoz robe</t>
  </si>
  <si>
    <t>Svemirski prijevoz</t>
  </si>
  <si>
    <t>Red. Br.</t>
  </si>
  <si>
    <t>Primici od donacija (AOP 005 do 010)</t>
  </si>
  <si>
    <t>PRIMICI UKUPNO  (AOP 001 do 004 + 011 do 014)</t>
  </si>
  <si>
    <t>Izdaci za radnike (AOP 017+018)</t>
  </si>
  <si>
    <t>Plaće (bruto)</t>
  </si>
  <si>
    <t>Doprinosi na plaću</t>
  </si>
  <si>
    <t>Obveze poreza na dobit po obračunu</t>
  </si>
  <si>
    <t>––––&gt; Link na Internet stranice Ministarstva financija (neprofitno računovodstvo)</t>
  </si>
  <si>
    <t>JELSA</t>
  </si>
  <si>
    <t>KAŠTELA</t>
  </si>
  <si>
    <t>KLIS</t>
  </si>
  <si>
    <t>KOMIŽA</t>
  </si>
  <si>
    <t>LEĆEVICA</t>
  </si>
  <si>
    <t>LOKVIČIĆI</t>
  </si>
  <si>
    <t>LOVREĆ</t>
  </si>
  <si>
    <t>MAKARSKA</t>
  </si>
  <si>
    <t>MARINA</t>
  </si>
  <si>
    <t>MILNA</t>
  </si>
  <si>
    <t>MUĆ</t>
  </si>
  <si>
    <t>NEREŽIŠĆA</t>
  </si>
  <si>
    <t>OKRUG</t>
  </si>
  <si>
    <t>OMIŠ</t>
  </si>
  <si>
    <t>OTOK</t>
  </si>
  <si>
    <t>PODBABLJE</t>
  </si>
  <si>
    <t>PODGORA</t>
  </si>
  <si>
    <t>PODSTRANA</t>
  </si>
  <si>
    <t>POSTIRA</t>
  </si>
  <si>
    <t xml:space="preserve">Kamate za izdane vrijednosne papire </t>
  </si>
  <si>
    <t>Stipendije</t>
  </si>
  <si>
    <t xml:space="preserve">Kapitalne donacije </t>
  </si>
  <si>
    <t>Naknade šteta radnicima</t>
  </si>
  <si>
    <t>Rashodi za ostala porezna davanja</t>
  </si>
  <si>
    <t>Manjak prihoda – preneseni</t>
  </si>
  <si>
    <t>Prosječan broj radnika na osnovi stanja krajem izvještajnog razdoblja (cijeli broj)</t>
  </si>
  <si>
    <t>Prosječan broj radnika na osnovi sati rada (cijeli broj)</t>
  </si>
  <si>
    <t>VRIJEDNOST OSTVARENIH INVESTICIJA U NOVU DUGOTRAJNU IMOVINU</t>
  </si>
  <si>
    <t>Ostvarena vrijednost</t>
  </si>
  <si>
    <t>u istom razdoblju prethodne godine</t>
  </si>
  <si>
    <t>u izvještajnom razdoblju</t>
  </si>
  <si>
    <t>Građevinski objekti u pripremi</t>
  </si>
  <si>
    <t>Postrojenja i oprema u pripremi</t>
  </si>
  <si>
    <t>Prijevozna sredstva u pripremi</t>
  </si>
  <si>
    <t>Višegodišnji nasadi i osnovno stado u pripremi</t>
  </si>
  <si>
    <t>Ostala nematerijalna proizvedena imovina u pripremi</t>
  </si>
  <si>
    <t>Ostala nefinancijska imovina u pripremi</t>
  </si>
  <si>
    <t>Organizacija sastanaka i poslovnih sajmova</t>
  </si>
  <si>
    <t>Djelatnosti agencija za prikupljanje i naplatu računa te kreditnih ureda</t>
  </si>
  <si>
    <t>Ostale poslovne pomoćne uslužne djelatnosti, d. n.</t>
  </si>
  <si>
    <t>Opće djelatnosti javne uprave</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</si>
  <si>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</si>
  <si>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</si>
  <si>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</si>
  <si>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</si>
  <si>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</si>
  <si>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putničkih agencija</t>
  </si>
  <si>
    <t>Kijevo  (183)</t>
  </si>
  <si>
    <t>SALI</t>
  </si>
  <si>
    <t>STANKOVCI</t>
  </si>
  <si>
    <t>STARIGRAD</t>
  </si>
  <si>
    <t>SUKOŠAN</t>
  </si>
  <si>
    <t>SVETI FILIP I JAKOV</t>
  </si>
  <si>
    <t>ŠKABRNJE</t>
  </si>
  <si>
    <t>TKON</t>
  </si>
  <si>
    <t>VIR</t>
  </si>
  <si>
    <t>ZADAR</t>
  </si>
  <si>
    <t>ZEMUNIK DONJI</t>
  </si>
  <si>
    <t>ANTUNOVAC</t>
  </si>
  <si>
    <t>BELI MANASTIR</t>
  </si>
  <si>
    <t>BELIŠĆE</t>
  </si>
  <si>
    <t>BILJE</t>
  </si>
  <si>
    <t>BIZOVAC</t>
  </si>
  <si>
    <t>ČEMINAC</t>
  </si>
  <si>
    <t>ČEPIN</t>
  </si>
  <si>
    <t>DARDA</t>
  </si>
  <si>
    <t>DONJA MOTIČINA</t>
  </si>
  <si>
    <t>DONJI MIHOLJAC</t>
  </si>
  <si>
    <t>DRAŽ</t>
  </si>
  <si>
    <t>DRENJE</t>
  </si>
  <si>
    <t>ĐAKOVO</t>
  </si>
  <si>
    <t>ĐURĐENOVAC</t>
  </si>
  <si>
    <t>ERDUT</t>
  </si>
  <si>
    <t>ERNESTINOVO</t>
  </si>
  <si>
    <t>FERIČANCI</t>
  </si>
  <si>
    <t>GORJANI</t>
  </si>
  <si>
    <t>JAGODNJAK</t>
  </si>
  <si>
    <t>KNEŽEVI VINOGRADI</t>
  </si>
  <si>
    <t>KOŠKA</t>
  </si>
  <si>
    <t>GORNJI KNEGINEC</t>
  </si>
  <si>
    <t>IVANEC</t>
  </si>
  <si>
    <t>JALŽABET</t>
  </si>
  <si>
    <t>KLENOVNIK</t>
  </si>
  <si>
    <t>LEPOGLAVA</t>
  </si>
  <si>
    <t>LJUBEŠĆICA</t>
  </si>
  <si>
    <t>LUDBREG</t>
  </si>
  <si>
    <t>MALI BUKOVEC</t>
  </si>
  <si>
    <t>MARUŠEVEC</t>
  </si>
  <si>
    <t>NOVI MAROF</t>
  </si>
  <si>
    <t>PETRIJANEC</t>
  </si>
  <si>
    <t>SRAČINEC</t>
  </si>
  <si>
    <t>SVETI ĐURĐ</t>
  </si>
  <si>
    <t>SVETI ILIJA</t>
  </si>
  <si>
    <t>TRNOVEC BARTOLOVEČKI</t>
  </si>
  <si>
    <t>VARAŽDIN</t>
  </si>
  <si>
    <t>VARAŽDINSKE TOPLICE</t>
  </si>
  <si>
    <t>VELIKI BUKOVEC</t>
  </si>
  <si>
    <t>VIDOVEC</t>
  </si>
  <si>
    <t>VINICA</t>
  </si>
  <si>
    <t>VISOKO</t>
  </si>
  <si>
    <t>DRNJE</t>
  </si>
  <si>
    <t>ĐELEKOVEC</t>
  </si>
  <si>
    <t>ĐURĐEVAC</t>
  </si>
  <si>
    <t>FERDINANDOVAC</t>
  </si>
  <si>
    <t>GOLA</t>
  </si>
  <si>
    <t>HLEBINE</t>
  </si>
  <si>
    <t>KALINOVAC</t>
  </si>
  <si>
    <t>KALNIK</t>
  </si>
  <si>
    <t>KLOŠTAR PODRAVSKI</t>
  </si>
  <si>
    <t>KOPRIVNICA</t>
  </si>
  <si>
    <t>KOPRIVNIČKI BREGI</t>
  </si>
  <si>
    <t>KOPRIVNIČKI IVANEC</t>
  </si>
  <si>
    <t>KRIŽEVCI</t>
  </si>
  <si>
    <t>LEGRAD</t>
  </si>
  <si>
    <t>MOLVE</t>
  </si>
  <si>
    <t>NOVIGRAD PODRAVSKI</t>
  </si>
  <si>
    <t>NOVO VIRJE</t>
  </si>
  <si>
    <t>PETERANEC</t>
  </si>
  <si>
    <t>PODRAVSKE SESVETE</t>
  </si>
  <si>
    <t>RASINJA</t>
  </si>
  <si>
    <t>SOKOLOVAC</t>
  </si>
  <si>
    <t>SVETI IVAN ŽABNO</t>
  </si>
  <si>
    <t>SVETI PETAR OREHOVEC</t>
  </si>
  <si>
    <t>VIRJE</t>
  </si>
  <si>
    <t>BEREK</t>
  </si>
  <si>
    <t>BJELOVAR</t>
  </si>
  <si>
    <t>ČAZMA</t>
  </si>
  <si>
    <t>DARUVAR</t>
  </si>
  <si>
    <t>DEŽANOVAC</t>
  </si>
  <si>
    <t>ĐULOVAC</t>
  </si>
  <si>
    <t>GAREŠNICA</t>
  </si>
  <si>
    <t>GRUBIŠNO POLJE</t>
  </si>
  <si>
    <t>HERCEGOVAC</t>
  </si>
  <si>
    <t>IVANSKA</t>
  </si>
  <si>
    <t>KAPELA</t>
  </si>
  <si>
    <t>KONČANICA</t>
  </si>
  <si>
    <t>NOVA RAČA</t>
  </si>
  <si>
    <t>ROVIŠĆE</t>
  </si>
  <si>
    <t>SEVERIN</t>
  </si>
  <si>
    <t>SIRAČ</t>
  </si>
  <si>
    <t>ŠANDROVAC</t>
  </si>
  <si>
    <t>ŠTEFANJE</t>
  </si>
  <si>
    <t>VELIKA PISANICA</t>
  </si>
  <si>
    <t>VELIKA TRNOVITICA</t>
  </si>
  <si>
    <t>VELIKI GRĐEVAC</t>
  </si>
  <si>
    <t>VELIKO TROJSTVO</t>
  </si>
  <si>
    <t>ZRINSKI TOPOLOVAC</t>
  </si>
  <si>
    <t>BAKAR</t>
  </si>
  <si>
    <t>BAŠKA</t>
  </si>
  <si>
    <t>BROD MORAVICE</t>
  </si>
  <si>
    <t>CRES</t>
  </si>
  <si>
    <t>CRIKVENICA</t>
  </si>
  <si>
    <t>ČABAR</t>
  </si>
  <si>
    <t>ČAVLE</t>
  </si>
  <si>
    <t>DELNICE</t>
  </si>
  <si>
    <t>DOBRINJ</t>
  </si>
  <si>
    <t>DONJI LAPAC</t>
  </si>
  <si>
    <t>GOSPIĆ</t>
  </si>
  <si>
    <t>KARLOBAG</t>
  </si>
  <si>
    <t>LOVINAC</t>
  </si>
  <si>
    <t>NOVALJA</t>
  </si>
  <si>
    <t>OTOČAC</t>
  </si>
  <si>
    <t>PERUŠIĆ</t>
  </si>
  <si>
    <t>PLITVIČKA JEZERA</t>
  </si>
  <si>
    <t>Uslužne djelatnosti u vezi sa zračnim prijevozom</t>
  </si>
  <si>
    <t>Prekrcaj tereta</t>
  </si>
  <si>
    <t>Ostale prateće djelatnosti u prijevozu</t>
  </si>
  <si>
    <t>Djelatnosti pružanja univerzalnih poštanskih usluga</t>
  </si>
  <si>
    <t>Djelatnosti pružanja ostalih poštanskih i kurirskih usluga</t>
  </si>
  <si>
    <t>Ostali izdaci (reprezentacija, članarina, kotizacija, premije osiguranja i sl.)</t>
  </si>
  <si>
    <t>III.</t>
  </si>
  <si>
    <t>IV.</t>
  </si>
  <si>
    <t>VIŠAK/MANJAK PRIMITAKA - PRENESEN IZ PRETHODNE POSLOVNE GODINE</t>
  </si>
  <si>
    <t>Stanje na kraju  prethodne godine</t>
  </si>
  <si>
    <t>Stanje novčanih sredstava na računu</t>
  </si>
  <si>
    <t>Stanje novčanih sredstava u blagajni</t>
  </si>
  <si>
    <t>Procjena rizika i štete</t>
  </si>
  <si>
    <t>do</t>
  </si>
  <si>
    <t>za razdoblje od</t>
  </si>
  <si>
    <t>Sali  (379)</t>
  </si>
  <si>
    <t>Samobor  (380)</t>
  </si>
  <si>
    <t>Satnica Đakovačka  (381)</t>
  </si>
  <si>
    <t>Seget  (382)</t>
  </si>
  <si>
    <t>Selca  (383)</t>
  </si>
  <si>
    <t>Selnica  (385)</t>
  </si>
  <si>
    <t>Semeljci  (386)</t>
  </si>
  <si>
    <t>Senj  (387)</t>
  </si>
  <si>
    <t>Severin  (562)</t>
  </si>
  <si>
    <t>Sibinj  (388)</t>
  </si>
  <si>
    <t>Sikirevci  (570)</t>
  </si>
  <si>
    <t>Sinj  (389)</t>
  </si>
  <si>
    <t>Sirač  (390)</t>
  </si>
  <si>
    <t>Sisak  (391)</t>
  </si>
  <si>
    <t>Skrad  (393)</t>
  </si>
  <si>
    <t>Skradin  (394)</t>
  </si>
  <si>
    <t>Slatina  (395)</t>
  </si>
  <si>
    <t>Slavonski Brod  (396)</t>
  </si>
  <si>
    <t>Slavonski Šamac  (397)</t>
  </si>
  <si>
    <t>Distribucija filmova, videofilmova i televizijskog programa</t>
  </si>
  <si>
    <t>Nespecijalizirana trgovina na veliko hranom, pićima i duhanskim proizvodima</t>
  </si>
  <si>
    <t>Trgovina na veliko odjećom i obućom</t>
  </si>
  <si>
    <t>Trgovina na veliko električnim aparatima za kućanstvo</t>
  </si>
  <si>
    <t>Trgovina na veliko porculanom, staklom i sredstvima za čišćenje</t>
  </si>
  <si>
    <t>Trgovina na veliko satovima i nakitom</t>
  </si>
  <si>
    <t>Trgovina na veliko ostalim proizvodima za kućanstvo</t>
  </si>
  <si>
    <t>Trgovina na veliko poljoprivrednim strojevima, opremom i priborom</t>
  </si>
  <si>
    <t>Proizvodnja eksploziva</t>
  </si>
  <si>
    <t>Proizvodnja eteričnih ulja</t>
  </si>
  <si>
    <t>Na godišnjoj razini, AOP oznaka 154 obrasca PR-RAS-NPF mora biti jednaka AOP oznaci 199 obrasca BIL. Isto tako, AOP oznaka 155 u obrascu PR-RAS-NPF mora biti jednaka AOP oznaci 200 u obrascu BIL. Kontrola vrijedi za obje godine, osim u slučaju da u PR-RAS obrascu nije popunjen stupac prethodne godine, tada kontrola provjerava samo tekuću godinu.</t>
  </si>
  <si>
    <t>Upozorenje na broj zaposlenih (AOP oznake 160 i 161). Ova kontrola upozorava na neuobičajeno velik broj zaposlenih kod neprofitnih organizacija (veći od 1000). U slučaju da je broj zaposlenih stvarno veći od 1.000 ovu kontrolu zanemarite (stranke, sindikati, udruge građana unose samo broj zaposlenih u samoj stranci, sindikatu ili udruzi, ne broj članova stranke, sindikata ili udruge).</t>
  </si>
  <si>
    <t>Ako postoje radnici (AOP 160 i 161) tada moraju postojati i rashodi za radnike (AOP 055) i obrnuto. Iznimke su neprofitne organizacije kojima plaće isplaćuje druga pravna osoba ili one neprofitne organizacije kod kojih su isplaćene plaće ali ne postoje stalni radnici pa je prosjek zaposlenih prema broju sati rada manji od 0,5 (zaokruženo je nula).</t>
  </si>
  <si>
    <t>Trgovina na veliko tekstilom</t>
  </si>
  <si>
    <t>Trgovina na veliko parfemima i kozmetikom</t>
  </si>
  <si>
    <t>Neki financijski pokazatelji iz obrasca:</t>
  </si>
  <si>
    <t>Evidencijski broj</t>
  </si>
  <si>
    <t>(popunjava FINA)</t>
  </si>
  <si>
    <t>ZAGREB (ZAGREBAČKA ŽUPANIJA)</t>
  </si>
  <si>
    <t>VODICE</t>
  </si>
  <si>
    <t>ANDRIJAŠEVCI</t>
  </si>
  <si>
    <t>BABINA GREDA</t>
  </si>
  <si>
    <t>BOGDANOVCI</t>
  </si>
  <si>
    <t>BOROVO</t>
  </si>
  <si>
    <t>BOŠNJACI</t>
  </si>
  <si>
    <t>CERNA</t>
  </si>
  <si>
    <t>DRENOVCI</t>
  </si>
  <si>
    <t>GRADIŠTE</t>
  </si>
  <si>
    <t>GUNJA</t>
  </si>
  <si>
    <t>ILOK</t>
  </si>
  <si>
    <t>IVANKOVO</t>
  </si>
  <si>
    <t>Knjige, umjetnička djela i ostale izložbene vrijednosti (AOP 035 do 038)</t>
  </si>
  <si>
    <t>0241</t>
  </si>
  <si>
    <t>Knjige u knjižnicama</t>
  </si>
  <si>
    <t>0242</t>
  </si>
  <si>
    <t>Umjetnička djela (izložena u galerijama, muzejima i slično)</t>
  </si>
  <si>
    <t>0243</t>
  </si>
  <si>
    <t>Muzejski izlošci i predmeti prirodnih rijetkosti</t>
  </si>
  <si>
    <t>0244</t>
  </si>
  <si>
    <t>Ostale nespomenute izložbene vrijednosti</t>
  </si>
  <si>
    <t>025</t>
  </si>
  <si>
    <t>Višegodišnji nasadi i osnovno stado (AOP 040+041)</t>
  </si>
  <si>
    <t>0251</t>
  </si>
  <si>
    <t>Višegodišnji nasadi</t>
  </si>
  <si>
    <t>0252</t>
  </si>
  <si>
    <t>Osnovno stado</t>
  </si>
  <si>
    <t>026</t>
  </si>
  <si>
    <t>FUŽINE</t>
  </si>
  <si>
    <t>JELENJE</t>
  </si>
  <si>
    <t>KASTAV</t>
  </si>
  <si>
    <t>KLANA</t>
  </si>
  <si>
    <t>KOSTRENA</t>
  </si>
  <si>
    <t>KRALJEVICA</t>
  </si>
  <si>
    <t>KRK</t>
  </si>
  <si>
    <t>LOKVE</t>
  </si>
  <si>
    <t>LOVRAN</t>
  </si>
  <si>
    <t>MALI LOŠINJ</t>
  </si>
  <si>
    <t>MALINSKA-DUBAŠNICA</t>
  </si>
  <si>
    <t>Matični broj:</t>
  </si>
  <si>
    <t>Kontrolni broj:</t>
  </si>
  <si>
    <t>NUŠTAR</t>
  </si>
  <si>
    <t>OTOK (VINKOVCI)</t>
  </si>
  <si>
    <t>STARI JANKOVCI</t>
  </si>
  <si>
    <t>STARI MIKANOVCI</t>
  </si>
  <si>
    <t>TOMPOJEVCI</t>
  </si>
  <si>
    <t>TORDINCI</t>
  </si>
  <si>
    <t>TOVARNIK</t>
  </si>
  <si>
    <t>TRPINJA</t>
  </si>
  <si>
    <t>VINKOVCI</t>
  </si>
  <si>
    <t>VOĐINCI</t>
  </si>
  <si>
    <t>VRBANJA</t>
  </si>
  <si>
    <t>VUKOVAR</t>
  </si>
  <si>
    <t>ŽUPANJA</t>
  </si>
  <si>
    <t>BAŠKA VODA</t>
  </si>
  <si>
    <t>BOL</t>
  </si>
  <si>
    <t>BRELA</t>
  </si>
  <si>
    <t>CISTA PROVO</t>
  </si>
  <si>
    <t>DICMO</t>
  </si>
  <si>
    <t>DUGI RAT</t>
  </si>
  <si>
    <t>DUGOPOLJE</t>
  </si>
  <si>
    <t>GRADAC</t>
  </si>
  <si>
    <t>HRVACE</t>
  </si>
  <si>
    <t>HVAR</t>
  </si>
  <si>
    <t>IMOTSKI</t>
  </si>
  <si>
    <t>Željeznički prijevoz robe</t>
  </si>
  <si>
    <t>Ostali kopneni prijevoz putnika, d. n.</t>
  </si>
  <si>
    <t>Usluge preseljenja</t>
  </si>
  <si>
    <t>HRVATSKA KOSTAJNICA</t>
  </si>
  <si>
    <t>JASENOVAC</t>
  </si>
  <si>
    <t>KUTINA</t>
  </si>
  <si>
    <t>LEKENIK</t>
  </si>
  <si>
    <t>LIPOVLJANI</t>
  </si>
  <si>
    <t>MAJUR</t>
  </si>
  <si>
    <t>MARTINSKA VES</t>
  </si>
  <si>
    <t>NOVSKA</t>
  </si>
  <si>
    <t>PETRINJA</t>
  </si>
  <si>
    <t>POPOVAČA</t>
  </si>
  <si>
    <t>SISAK</t>
  </si>
  <si>
    <t>SUNJA</t>
  </si>
  <si>
    <t>TOPUSKO</t>
  </si>
  <si>
    <t>VELIKA LUDINA</t>
  </si>
  <si>
    <t>BARILOVIĆI</t>
  </si>
  <si>
    <t>BOSILJEVO</t>
  </si>
  <si>
    <t>CETINGRAD</t>
  </si>
  <si>
    <t>DRAGANIĆ</t>
  </si>
  <si>
    <t>DUGA RESA</t>
  </si>
  <si>
    <t>GENERALSKI STOL</t>
  </si>
  <si>
    <t>JOSIPDOL</t>
  </si>
  <si>
    <t>KARLOVAC</t>
  </si>
  <si>
    <t>KRNJAK</t>
  </si>
  <si>
    <t>LASINJA</t>
  </si>
  <si>
    <t>NETRETIĆ</t>
  </si>
  <si>
    <t>OGULIN</t>
  </si>
  <si>
    <t>OZALJ</t>
  </si>
  <si>
    <t>Djelatnosti ostalih članskih organizacija, d. n.</t>
  </si>
  <si>
    <t>Dodana je kontrola pod rednim brojem 28 koja je bila ispuštena iz Excel datoteke kod inicijalnog objedinjavanja svih obrazaca u jednu datoteku. Ispravljena je kontrola 24 koja nije dojavljivala grešku kada su bili upisani pogrešni podaci. Ako imate već popunjene obrasce u verziji 5.0.3. nije potrebno prebacivati podatke u noviju verziju ako su podaci ispravni, tj. da zadovoljavaju uvjete u svim kontrolama.</t>
  </si>
  <si>
    <t>Potraživanja za prihode od imovine (AOP 138+139)</t>
  </si>
  <si>
    <t>Potraživanja za prihode od financijske imovine</t>
  </si>
  <si>
    <t>Potraživanja za prihode od nefinancijske imovine</t>
  </si>
  <si>
    <t>Ispravak vrijednosti potraživanja</t>
  </si>
  <si>
    <t>Rashodi budućih razdoblja i nedospjela naplata prihoda (AOP 143+144)</t>
  </si>
  <si>
    <t>Rashodi budućih razdoblja</t>
  </si>
  <si>
    <t>Nedospjela naplata prihoda</t>
  </si>
  <si>
    <t>OBVEZE I VLASTITI IZVORI</t>
  </si>
  <si>
    <t xml:space="preserve">Obveze (AOP 147+174+182+190) </t>
  </si>
  <si>
    <t>Obveze za rashode (AOP 148+156+164+168+169+170)</t>
  </si>
  <si>
    <t>Hoteli i sličan smještaj</t>
  </si>
  <si>
    <t>Odmarališta i slični objekti za kraći odmor</t>
  </si>
  <si>
    <t>Kampovi i prostori za kampiranje</t>
  </si>
  <si>
    <t>Djelatnosti pripreme i usluživanja pića</t>
  </si>
  <si>
    <t>Izdavanje časopisa i periodičnih publikacija</t>
  </si>
  <si>
    <t>Neotpisana vrijednost i drugi rashodi otuđene i rashodovane dugotrajne imovine</t>
  </si>
  <si>
    <t>Otpisana potraživanja</t>
  </si>
  <si>
    <t xml:space="preserve">Ostali nespomenuti rashodi </t>
  </si>
  <si>
    <t>Višak prihoda – preneseni</t>
  </si>
  <si>
    <t>Stanje novčanih sredstava na početku godine</t>
  </si>
  <si>
    <t>11-dugovno</t>
  </si>
  <si>
    <t>0111</t>
  </si>
  <si>
    <t>Telefon:</t>
  </si>
  <si>
    <t>Djelatnosti kućanstava koja zapošljavaju poslugu</t>
  </si>
  <si>
    <t>Djelatnosti privatnih kućanstava koja obavljaju različite usluge za vlastite potrebe</t>
  </si>
  <si>
    <t>OREHOVICA</t>
  </si>
  <si>
    <t>PODTUREN</t>
  </si>
  <si>
    <t>PRELOG</t>
  </si>
  <si>
    <t>SELNICA</t>
  </si>
  <si>
    <t>STRAHONINEC</t>
  </si>
  <si>
    <t>SVETA MARIJA</t>
  </si>
  <si>
    <t>SVETI JURAJ NA BREGU</t>
  </si>
  <si>
    <t>SVETI MARTIN NA MURI</t>
  </si>
  <si>
    <t>ŠENKOVEC</t>
  </si>
  <si>
    <t>ŠTRIGOVA</t>
  </si>
  <si>
    <t>VRATIŠINEC</t>
  </si>
  <si>
    <t>0611</t>
  </si>
  <si>
    <t>Zalihe za preraspodjelu drugima</t>
  </si>
  <si>
    <t>0612</t>
  </si>
  <si>
    <t>Zalihe materijala za redovne potrebe</t>
  </si>
  <si>
    <t>0613</t>
  </si>
  <si>
    <t>Zalihe rezervnih dijelova</t>
  </si>
  <si>
    <t>0614</t>
  </si>
  <si>
    <t>Zalihe materijala za posebne potrebe</t>
  </si>
  <si>
    <t>062</t>
  </si>
  <si>
    <t>Proizvodnja i proizvodi (AOP 071+072)</t>
  </si>
  <si>
    <t>0621</t>
  </si>
  <si>
    <t>Proizvodnja u tijeku</t>
  </si>
  <si>
    <t>0622</t>
  </si>
  <si>
    <t>Gotovi proizvodi</t>
  </si>
  <si>
    <t>063</t>
  </si>
  <si>
    <t>Roba za daljnju prodaju</t>
  </si>
  <si>
    <t>Financijska imovina (AOP 075+083+100+105+125+133+142)</t>
  </si>
  <si>
    <t>Novac u banci i blagajni (AOP 076+080+081+082)</t>
  </si>
  <si>
    <t>Novac u banci (AOP 077 do 079)</t>
  </si>
  <si>
    <t>Novac na računu kod tuzemnih poslovnih banaka</t>
  </si>
  <si>
    <t>Novac na računu kod inozemnih poslovnih banaka</t>
  </si>
  <si>
    <t>Prijelazni račun</t>
  </si>
  <si>
    <r>
      <t>Razdoblje obrade</t>
    </r>
    <r>
      <rPr>
        <sz val="9"/>
        <color indexed="56"/>
        <rFont val="Arial"/>
        <family val="2"/>
        <charset val="238"/>
      </rPr>
      <t xml:space="preserve"> unosi se na način GGGG-MM gdje GGGG označava godinu, a MM zadnji mjesec razdoblja bez ikakvih razmaka međusobno osim crtice. Kod korisnika koji imaju postavke datuma na računalu u formatu GGGG.MM.DD (godina, mjesec, dan), može se dogoditi da računalo samo pretvori oznaku razdoblja u datumsku vrijednost i da primjerice umjesto 2007-09 napiše rujan 2007., ako se to dogodi, promijenite postavke računala što se tiče formata datuma na DD.MM.GGGG kako biste izbjegli ovu automatsku pretvorbu datuma, jer takva oznaka razdoblja nije prepoznatljiva i takav obrazac neće biti zaprimljen i obrađen.</t>
    </r>
  </si>
  <si>
    <r>
      <t xml:space="preserve">U polja </t>
    </r>
    <r>
      <rPr>
        <b/>
        <sz val="9"/>
        <color indexed="56"/>
        <rFont val="Arial"/>
        <family val="2"/>
        <charset val="238"/>
      </rPr>
      <t>šifra djelatnost i šifra grada/općine</t>
    </r>
    <r>
      <rPr>
        <sz val="9"/>
        <color indexed="56"/>
        <rFont val="Arial"/>
        <family val="2"/>
        <charset val="238"/>
      </rPr>
      <t xml:space="preserve"> unosi se samo šifra pripadajućeg podatka, ni u kojem slučaju ne tekstualna vrijednost koju šifra predstavlja. Na listu ZupOpc nalazi se popis županija i pripadajućih općina, a na listu Djelat šifre djelatnosti.</t>
    </r>
  </si>
  <si>
    <t>Intelektualne i osobne usluge</t>
  </si>
  <si>
    <t>Premije osiguranja</t>
  </si>
  <si>
    <t>Reprezentacija</t>
  </si>
  <si>
    <t>Članarine</t>
  </si>
  <si>
    <t>Bankarske usluge i usluge platnog prometa</t>
  </si>
  <si>
    <t>POJEZERJE</t>
  </si>
  <si>
    <t>SLIVNO</t>
  </si>
  <si>
    <t>SMOKVICA</t>
  </si>
  <si>
    <t>STON</t>
  </si>
  <si>
    <t>TRPANJ</t>
  </si>
  <si>
    <t>VELA LUKA</t>
  </si>
  <si>
    <t>6.0.3.</t>
  </si>
  <si>
    <t>Dodana razdoblja za 2022. godinu</t>
  </si>
  <si>
    <t>Velika Ludina  (477)</t>
  </si>
  <si>
    <t>Velika Pisanica  (478)</t>
  </si>
  <si>
    <t>Velika Trnovitica  (565)</t>
  </si>
  <si>
    <t>Veliki Bukovec  (558)</t>
  </si>
  <si>
    <t>Veliki Grđevac  (480)</t>
  </si>
  <si>
    <t>Veliko Trgovišće  (481)</t>
  </si>
  <si>
    <t>Veliko Trojstvo  (483)</t>
  </si>
  <si>
    <t>Vidovec  (484)</t>
  </si>
  <si>
    <t>Viljevo  (485)</t>
  </si>
  <si>
    <t>Vinica  (486)</t>
  </si>
  <si>
    <t>Vinkovci  (487)</t>
  </si>
  <si>
    <t>Vinodolska Općina  (488)</t>
  </si>
  <si>
    <t>Vir  (489)</t>
  </si>
  <si>
    <t>Virje  (490)</t>
  </si>
  <si>
    <t>Virovitica  (491)</t>
  </si>
  <si>
    <t>Vis  (492)</t>
  </si>
  <si>
    <t>Visoko  (493)</t>
  </si>
  <si>
    <t>Viškovci  (494)</t>
  </si>
  <si>
    <t>Viškovo  (495)</t>
  </si>
  <si>
    <t>Višnjan  (497)</t>
  </si>
  <si>
    <t>Vižinada  (498)</t>
  </si>
  <si>
    <t>Vladislavci  (579)</t>
  </si>
  <si>
    <t>Voćin  (499)</t>
  </si>
  <si>
    <t>Vodice  (500)</t>
  </si>
  <si>
    <t>Vodnjan  (502)</t>
  </si>
  <si>
    <t>Vođinci  (584)</t>
  </si>
  <si>
    <t>Vojnić  (503)</t>
  </si>
  <si>
    <t>Vratišinec  (504)</t>
  </si>
  <si>
    <t>Vrbanja  (505)</t>
  </si>
  <si>
    <t>Vrbje  (506)</t>
  </si>
  <si>
    <t>Vrbnik  (507)</t>
  </si>
  <si>
    <t>Vrbovec  (508)</t>
  </si>
  <si>
    <t>Vrbovsko  (509)</t>
  </si>
  <si>
    <t>Vrgorac  (511)</t>
  </si>
  <si>
    <t xml:space="preserve">Dionice i udjeli u glavnici inozemnih trgovačkih društava </t>
  </si>
  <si>
    <t>Potrebno je odabrati razdoblje i označiti postoji li obveza vođenja dvojnog ili jednostavnog knjigovodstva</t>
  </si>
  <si>
    <t>Reosiguranje</t>
  </si>
  <si>
    <t>Djelatnosti posredovanja u poslovanju vrijednosnim papirima i robnim ugovorima</t>
  </si>
  <si>
    <t>Doprinosi za mirovinsko osiguranje koje plaća poslodavac</t>
  </si>
  <si>
    <t>Posebni doprinos za poticanje zapošljavanja osoba s invaliditetom</t>
  </si>
  <si>
    <t>Obveze za porez na dodanu vrijednost</t>
  </si>
  <si>
    <t>Proizvodnja začina i drugih dodataka hrani</t>
  </si>
  <si>
    <t>Proizvodnja gotove hrane i jela</t>
  </si>
  <si>
    <t>Proizvodnja homogeniziranih prehrambenih pripravaka i dijetetske hrane</t>
  </si>
  <si>
    <t>Proizvodnja užadi, konopaca, upletenoga konca i mreža</t>
  </si>
  <si>
    <t>Trgovina na veliko sirovim i štavljenim kožama</t>
  </si>
  <si>
    <t>Trgovina na veliko voćem i povrćem</t>
  </si>
  <si>
    <t>Trgovina na veliko mlijekom, mliječnim proizvodima, jajima, jestivim uljima i mastima</t>
  </si>
  <si>
    <t>Trgovina na veliko pićima</t>
  </si>
  <si>
    <t>Potpis zakonskog zastupnika</t>
  </si>
  <si>
    <t>Ilok  (154)</t>
  </si>
  <si>
    <t>Imotski  (155)</t>
  </si>
  <si>
    <t>Ivanec  (156)</t>
  </si>
  <si>
    <t>Ivanić-Grad  (158)</t>
  </si>
  <si>
    <t>Ivankovo  (159)</t>
  </si>
  <si>
    <t>Ivanska  (161)</t>
  </si>
  <si>
    <t>Jagodnjak  (609)</t>
  </si>
  <si>
    <t>Jakovlje  (163)</t>
  </si>
  <si>
    <t>Jakšić  (164)</t>
  </si>
  <si>
    <t>Jalžabet  (165)</t>
  </si>
  <si>
    <t>Janjina  (599)</t>
  </si>
  <si>
    <t>Vrsta posla: 708</t>
  </si>
  <si>
    <t>Vrsta posla:</t>
  </si>
  <si>
    <t>Treba li:</t>
  </si>
  <si>
    <t>Da li je</t>
  </si>
  <si>
    <t>PRRAS
707</t>
  </si>
  <si>
    <t>GPRIZNPF
710</t>
  </si>
  <si>
    <r>
      <t xml:space="preserve">Obrazac </t>
    </r>
    <r>
      <rPr>
        <b/>
        <sz val="12"/>
        <color indexed="12"/>
        <rFont val="Arial"/>
        <family val="2"/>
        <charset val="238"/>
      </rPr>
      <t xml:space="preserve">
PR-RAS-NPF</t>
    </r>
  </si>
  <si>
    <t>Velika Kopanica  (476)</t>
  </si>
  <si>
    <t>Proizvodnja cementa</t>
  </si>
  <si>
    <t>Proizvodnja gotove betonske smjese</t>
  </si>
  <si>
    <t>Proizvodnja žbuke</t>
  </si>
  <si>
    <t>Proizvodnja brusnih proizvoda</t>
  </si>
  <si>
    <t>Proizvodnja plemenitih metala</t>
  </si>
  <si>
    <t>Proizvodnja aluminija</t>
  </si>
  <si>
    <t>Proizvodnja bakra</t>
  </si>
  <si>
    <t>Proizvodnja ostalih obojenih metala</t>
  </si>
  <si>
    <t>Lijevanje željeza</t>
  </si>
  <si>
    <t>Lijevanje čelika</t>
  </si>
  <si>
    <t>Brela  (77)</t>
  </si>
  <si>
    <t>Brestovac  (35)</t>
  </si>
  <si>
    <t>Breznica  (36)</t>
  </si>
  <si>
    <t>Breznički Hum  (151)</t>
  </si>
  <si>
    <t>Brinje  (37)</t>
  </si>
  <si>
    <t>Brod Moravice  (38)</t>
  </si>
  <si>
    <t>Brodski Stupnik  (39)</t>
  </si>
  <si>
    <t>Brtonigla  (40)</t>
  </si>
  <si>
    <t>Budinščina  (41)</t>
  </si>
  <si>
    <t>Buje  (42)</t>
  </si>
  <si>
    <t>Bukovlje  (567)</t>
  </si>
  <si>
    <t>Buzet  (43)</t>
  </si>
  <si>
    <t>Cerna  (44)</t>
  </si>
  <si>
    <t>Cernik  (46)</t>
  </si>
  <si>
    <t>IZDACI UKUPNO (AOP 016 + 019 do 027)</t>
  </si>
  <si>
    <t xml:space="preserve">VIŠAK/MANJAK PRIMITAKA TEKUĆE POSLOVNE GODINE (AOP 015-028) </t>
  </si>
  <si>
    <t>Kontrolni zbroj (AOP 031 do 039)</t>
  </si>
  <si>
    <t>Vrsta posla: 710</t>
  </si>
  <si>
    <t>Sportska i glazbena oprema</t>
  </si>
  <si>
    <t>0227</t>
  </si>
  <si>
    <t>Uređaji, strojevi i oprema za ostale namjene</t>
  </si>
  <si>
    <t>023</t>
  </si>
  <si>
    <t>Prijevozna sredstva (AOP 032+033)</t>
  </si>
  <si>
    <t>0231</t>
  </si>
  <si>
    <t>Proizvodnja metalnih konstrukcija i njihovih dijelova</t>
  </si>
  <si>
    <t>Proizvodnja vrata i prozora od metala</t>
  </si>
  <si>
    <t>MALA SUBOTICA</t>
  </si>
  <si>
    <t>MURSKO SREDIŠĆE</t>
  </si>
  <si>
    <t>NEDELIŠĆE</t>
  </si>
  <si>
    <t>BILICE</t>
  </si>
  <si>
    <t>BISKUPIJA</t>
  </si>
  <si>
    <t>FAŽANA</t>
  </si>
  <si>
    <t>PRIBISLAVEC</t>
  </si>
  <si>
    <t>Proizvodnja alata</t>
  </si>
  <si>
    <t>Proizvodnja opreme za zračenje, elektromedicinske i elektroterapeutske opreme</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</si>
  <si>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</si>
  <si>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</si>
  <si>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</si>
  <si>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</si>
  <si>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</si>
  <si>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</si>
  <si>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električnih aparata za kućanstvo</t>
  </si>
  <si>
    <t>Proizvodnja neelektričnih aparata za kućanstvo</t>
  </si>
  <si>
    <t>Proizvodnja ostale električne opreme</t>
  </si>
  <si>
    <t>Proizvodnja motora i turbina, osim motora za zrakoplove i motorna vozila</t>
  </si>
  <si>
    <t>Kontrole izvještaja G-PR-IZ-NPF</t>
  </si>
  <si>
    <t>UPOZ</t>
  </si>
  <si>
    <t>Distribucija električne energije</t>
  </si>
  <si>
    <t>Proizvodnja plastike u primarnim oblicima</t>
  </si>
  <si>
    <t>Proizvodnja sintetičkoga kaučuka u primarnim oblicima</t>
  </si>
  <si>
    <t>Proizvodnja boja, lakova i sličnih premaza, grafičkih boja i kitova</t>
  </si>
  <si>
    <t>Proizvodnja sapuna i deterdženata, sredstava za čišćenje i poliranje</t>
  </si>
  <si>
    <t>Proizvodnja parfema i toaletno-kozmetičkih preparata</t>
  </si>
  <si>
    <t>ZAŽABLJE</t>
  </si>
  <si>
    <t>ŽUPA DUBROVAČKA</t>
  </si>
  <si>
    <t>BELICA</t>
  </si>
  <si>
    <t>ČAKOVEC</t>
  </si>
  <si>
    <t>DEKANOVEC</t>
  </si>
  <si>
    <t>DOMAŠINEC</t>
  </si>
  <si>
    <t>DONJA DUBRAVA</t>
  </si>
  <si>
    <t>DONJI KRALJEVEC</t>
  </si>
  <si>
    <t>Nova objedinjena Excel datoteka svih obrazaca neprofitnih organizacija - primjena od 1. siječnja 2016.</t>
  </si>
  <si>
    <t>Prihodi od dividendi</t>
  </si>
  <si>
    <t>Prihodi od dobiti trgovačkih društava, banaka i ostalih financijskih institucija po posebnim propisima</t>
  </si>
  <si>
    <t>Ostali prihodi od financijske imovine</t>
  </si>
  <si>
    <t>Prihodi od zakupa i iznajmljivanja imovine</t>
  </si>
  <si>
    <t>Ostali prihodi od nefinancijske imovine</t>
  </si>
  <si>
    <t xml:space="preserve">Prihodi od donacija iz državnog proračuna </t>
  </si>
  <si>
    <t xml:space="preserve">Prihodi od donacija iz proračuna jedinica lokalne i područne (regionalne) samouprave </t>
  </si>
  <si>
    <t>Prihodi od naknade šteta</t>
  </si>
  <si>
    <t>Prihod od refundacija</t>
  </si>
  <si>
    <t>Otpis obveza</t>
  </si>
  <si>
    <t>Proizvodnja ostalih proizvoda od gume</t>
  </si>
  <si>
    <t>Proizvodnja ambalaže od plastike</t>
  </si>
  <si>
    <t>Proizvodnja ravnog stakla</t>
  </si>
  <si>
    <t>Oblikovanje i obrada ravnog stakla</t>
  </si>
  <si>
    <t>Proizvodnja šupljeg stakla</t>
  </si>
  <si>
    <t>Proizvodnja staklenih vlakana</t>
  </si>
  <si>
    <t>&lt;RNO&gt;</t>
  </si>
  <si>
    <t>&lt;OIB&gt;</t>
  </si>
  <si>
    <t>JAKŠIĆ</t>
  </si>
  <si>
    <t>KAPTOL</t>
  </si>
  <si>
    <t>KUTJEVO</t>
  </si>
  <si>
    <t>LIPIK</t>
  </si>
  <si>
    <t>PAKRAC</t>
  </si>
  <si>
    <t>PLETERNICA</t>
  </si>
  <si>
    <t>POŽEGA</t>
  </si>
  <si>
    <t>VELIKA</t>
  </si>
  <si>
    <t>BEBRINA</t>
  </si>
  <si>
    <t>BRODSKI STUPNIK</t>
  </si>
  <si>
    <t>BUKOVLJE</t>
  </si>
  <si>
    <t>CERNIK</t>
  </si>
  <si>
    <t>DAVOR</t>
  </si>
  <si>
    <t>DONJI ANDRIJEVCI</t>
  </si>
  <si>
    <t>DRAGALIĆ</t>
  </si>
  <si>
    <t>GARČIN</t>
  </si>
  <si>
    <t>GORNJA VRBA</t>
  </si>
  <si>
    <t>GORNJI BOGIĆEVCI</t>
  </si>
  <si>
    <t>GUNDINCI</t>
  </si>
  <si>
    <t>KLAKAR</t>
  </si>
  <si>
    <t>NOVA GRADIŠKA</t>
  </si>
  <si>
    <t>NOVA KAPELA</t>
  </si>
  <si>
    <t>OKUČANI</t>
  </si>
  <si>
    <t>OPRISAVCI</t>
  </si>
  <si>
    <t>ORIOVAC</t>
  </si>
  <si>
    <t>PODCRKAVLJE</t>
  </si>
  <si>
    <t>REŠETARI</t>
  </si>
  <si>
    <t>SIBINJ</t>
  </si>
  <si>
    <t>Obrazovanje i poučavanje u području sporta i rekreacije</t>
  </si>
  <si>
    <t>Obrazovanje i poučavanje u području kulture</t>
  </si>
  <si>
    <t>KAMANJE</t>
  </si>
  <si>
    <t>Naziv obveznika:</t>
  </si>
  <si>
    <t>Na godišnjoj razini, stanje novčanih sredstava na kraju razdoblja iskazano u Bilanci i PR-RAS-NPF obrasc mora biti isto, tj. AOP 159 u PR-RAS-NPR obrascu mora biti isti kao i AOP 075 u Bilanci. Kontrola vrijedi za oba stupca podataka i zbog zaokruživanja dopušta odstupanje od 0,14 eura. Kontrola ne vrijedi za stupac prethodne godine samo ako stupac prethodne godine u obrascu PR-RAS-NPF nije popunjen.</t>
  </si>
  <si>
    <t>Proizvodnja keramičkih pločica i ploča</t>
  </si>
  <si>
    <r>
      <t xml:space="preserve">Na radnom listu </t>
    </r>
    <r>
      <rPr>
        <b/>
        <sz val="9"/>
        <color indexed="56"/>
        <rFont val="Arial"/>
        <family val="2"/>
        <charset val="238"/>
      </rPr>
      <t xml:space="preserve">Kontrole </t>
    </r>
    <r>
      <rPr>
        <sz val="9"/>
        <color indexed="56"/>
        <rFont val="Arial"/>
        <family val="2"/>
        <charset val="238"/>
      </rPr>
      <t xml:space="preserve">nakon unosa možete provjeriti jesu li zadovoljene neke osnovne kontrole na podacima. Radni list Kontrole organiziran je u dvije kolone, u prvoj koloni je oznaka da li je kontrola ispravna a u drugoj je tekstualni opis što ta kontrola provjerava. Kontrole mogu sadržavati pogrešku ili upozorenje. Pogreška je podatak koji se mora ispraviti / upisati dok su upozorenja neobvezujuća za ispravak jer su u pitanju kontrole koje imaju neke iznimke (npr. broj zaposlenih u neprofitnoj organiziciji je stvarno rijetko veći od 500, ali nije nemoguće). </t>
    </r>
  </si>
  <si>
    <r>
      <t xml:space="preserve">Upozoravamo da je ovu Excel datoteku </t>
    </r>
    <r>
      <rPr>
        <b/>
        <sz val="10"/>
        <color indexed="56"/>
        <rFont val="Arial"/>
        <family val="2"/>
        <charset val="238"/>
      </rPr>
      <t>nije moguće popuniti Libre office-om</t>
    </r>
    <r>
      <rPr>
        <sz val="10"/>
        <color indexed="56"/>
        <rFont val="Arial"/>
        <family val="2"/>
        <charset val="238"/>
      </rPr>
      <t xml:space="preserve"> koji se često pojavljuje kao besplatna alternativa Microsoft Excel-u zbog pogreške u Libre Office-u da se formule na skrivenim radnim listovima ne izračunavaju dok god se radni listovi ne otkriju. Sve dok se ta pogreška u Libre Office-u ne ispravi ovaj alat je neupotrebljiv za popunjavanje obrazaca. Želite li koristiti besplatno rješenje koristite OpenOfffice, verzije 3.x i novije.</t>
    </r>
  </si>
  <si>
    <t>5.0.0.</t>
  </si>
  <si>
    <t>Obveze za poreze</t>
  </si>
  <si>
    <t>Ispravak vrijednosti dionica i udjela u glavnici</t>
  </si>
  <si>
    <t>Potraživanja za prihode (AOP 134 do 137+140-141)</t>
  </si>
  <si>
    <t>Potraživanja od kupaca</t>
  </si>
  <si>
    <t>Potraživanja za članarine i članske doprinose</t>
  </si>
  <si>
    <t>Potraživanja za prihode po posebnim propisima</t>
  </si>
  <si>
    <t>DUGO SELO</t>
  </si>
  <si>
    <t>FARKAŠEVAC</t>
  </si>
  <si>
    <t>Sve neprofitne organizacije dužne su ispuniti obvezu upisa u Registar neprofitnih organizacija. Ovo ne vrijedi samo za novoosnovane već i za ranije osnovane neprofitne organizacije. Na Internet stranici Ministarstva financija nalazi se Obrazac RNO te sve upute za prijavu u Registar.</t>
  </si>
  <si>
    <t>Skladištenje robe</t>
  </si>
  <si>
    <t>Središnje bankarstvo</t>
  </si>
  <si>
    <t>Ostalo kreditno posredovanje</t>
  </si>
  <si>
    <t>Mirovinski fondovi</t>
  </si>
  <si>
    <t>Proizvodnja ostalih tehničkih proizvoda od keramike</t>
  </si>
  <si>
    <t>Proizvodnja ostalih proizvoda od keramike</t>
  </si>
  <si>
    <t>Proizvodnja proizvoda od betona za građevinarstvo</t>
  </si>
  <si>
    <t>Proizvodnja proizvoda od gipsa za građevinarstvo</t>
  </si>
  <si>
    <t>Rezanje, oblikovanje i obrada kamena</t>
  </si>
  <si>
    <t xml:space="preserve">Izdvojena novčana sredstva </t>
  </si>
  <si>
    <t xml:space="preserve">Novac u blagajni </t>
  </si>
  <si>
    <t>Vrijednosnice u blagajni</t>
  </si>
  <si>
    <t>Depoziti u bankama i ostalim financijskim institucijama (AOP 085+086)</t>
  </si>
  <si>
    <t>Depoziti u tuzemnim bankama i ostalim financijskim institucijama</t>
  </si>
  <si>
    <t>Depoziti u inozemnim bankama i ostalim financijskim institucijama</t>
  </si>
  <si>
    <t>Jamčevni polozi</t>
  </si>
  <si>
    <t>Potraživanja od radnika</t>
  </si>
  <si>
    <t>Potraživanja za više plaćene poreze i doprinose (AOP 090 do 094)</t>
  </si>
  <si>
    <t>Potraživanja za porez na dodanu vrijednost kod obveznika</t>
  </si>
  <si>
    <t>Potraživanja za više plaćene carine i carinske pristojbe</t>
  </si>
  <si>
    <t>Potraživanja za više plaćene ostale poreze</t>
  </si>
  <si>
    <t>Potraživanja za više plaćene doprinose</t>
  </si>
  <si>
    <t xml:space="preserve">Ostala potraživanja (AOP 096 do 099) </t>
  </si>
  <si>
    <t>Potraživanja za naknade koje se refundiraju</t>
  </si>
  <si>
    <t>Potraživanja za naknade štete</t>
  </si>
  <si>
    <t>Potraživanja za predujmove</t>
  </si>
  <si>
    <t>Ostala nespomenuta potraživanja</t>
  </si>
  <si>
    <t>Zajmovi (AOP 101+102+103-104)</t>
  </si>
  <si>
    <t>Zajmovi građanima i kućanstvima</t>
  </si>
  <si>
    <t>Zajmovi pravnim osobama koji obavljaju poduzetničku djelatnost</t>
  </si>
  <si>
    <t>Zajmovi ostalim subjektima</t>
  </si>
  <si>
    <t>Ispravak vrijednosti danih zajmova</t>
  </si>
  <si>
    <t>Naplaćena otpisana potraživanja</t>
  </si>
  <si>
    <t>Ostali nespomenuti prihodi</t>
  </si>
  <si>
    <t>Plaće za redovan rad</t>
  </si>
  <si>
    <t>Plaće u naravi</t>
  </si>
  <si>
    <t>Plaće za prekovremeni rad</t>
  </si>
  <si>
    <t>Plaće za posebne uvjete rada</t>
  </si>
  <si>
    <t>Doprinosi za zdravstveno osiguranje</t>
  </si>
  <si>
    <t>Doprinosi za zapošljavanje</t>
  </si>
  <si>
    <t>Dovršavanje tekstila</t>
  </si>
  <si>
    <t>Proizvodnja pletenih i kukičanih tkanina</t>
  </si>
  <si>
    <t>Proizvodnja rublja</t>
  </si>
  <si>
    <t>Uzgoj svinja</t>
  </si>
  <si>
    <t>Slatkovodni ribolov</t>
  </si>
  <si>
    <t>Proizvodnja proizvoda od mesa i mesa peradi</t>
  </si>
  <si>
    <t>Prerada i konzerviranje krumpira</t>
  </si>
  <si>
    <t>Proizvodnja sokova od voća i povrća</t>
  </si>
  <si>
    <t>Proizvodnja škroba i škrobnih proizvoda</t>
  </si>
  <si>
    <t>Proizvodnja šećera</t>
  </si>
  <si>
    <t>Prerada čaja i kave</t>
  </si>
  <si>
    <t>FUNTANA</t>
  </si>
  <si>
    <t>LOPAR</t>
  </si>
  <si>
    <t>TRIBUNJ</t>
  </si>
  <si>
    <t>ŠTITAR</t>
  </si>
  <si>
    <t>VRSI</t>
  </si>
  <si>
    <t>Proizvodnja ostalih strojeva za posebne namjene, d. n.</t>
  </si>
  <si>
    <t>Gradnja čamaca za razonodu i sportskih čamaca</t>
  </si>
  <si>
    <t>Proizvodnja željezničkih lokomotiva i tračničkih vozila</t>
  </si>
  <si>
    <t>Proizvodnja vojnih borbenih vozila</t>
  </si>
  <si>
    <t>Proizvodnja motocikala</t>
  </si>
  <si>
    <t>Proizvodnja bicikala i invalidskih kolica</t>
  </si>
  <si>
    <t>Proizvodnja namještaja za poslovne i prodajne prostore</t>
  </si>
  <si>
    <t>Proizvodnja kuhinjskog namještaja</t>
  </si>
  <si>
    <t>Proizvodnja ostalog namještaja</t>
  </si>
  <si>
    <t>Proizvodnja nakita i srodnih proizvoda</t>
  </si>
  <si>
    <t>Proizvodnja imitacije nakita (bižuterije) i srodnih proizvoda</t>
  </si>
  <si>
    <t>&lt;MB pripojenog 1&gt;</t>
  </si>
  <si>
    <t>&lt;MB pripojenog 2&gt;</t>
  </si>
  <si>
    <t>&lt;MB pripojenog 3&gt;</t>
  </si>
  <si>
    <t>&lt;MB stat prom 1&gt;</t>
  </si>
  <si>
    <t>&lt;MB stat prom 2&gt;</t>
  </si>
  <si>
    <t>&lt;MB stat prom 3&gt;</t>
  </si>
  <si>
    <t>&lt;sif obveze revizije&gt;</t>
  </si>
  <si>
    <t>&lt;zakonski predst drustva&gt;</t>
  </si>
  <si>
    <t>&lt;voditelj racunovodstva&gt;</t>
  </si>
  <si>
    <t>&lt;kontakt osoba&gt;</t>
  </si>
  <si>
    <t>&lt;telefon&gt;</t>
  </si>
  <si>
    <t>&lt;telefax&gt;</t>
  </si>
  <si>
    <t>&lt;e-mail&gt;</t>
  </si>
  <si>
    <t>&lt;internet adresa&gt;</t>
  </si>
  <si>
    <t>&lt;datum zadnje revizije&gt;</t>
  </si>
  <si>
    <t>&lt;godina&gt;</t>
  </si>
  <si>
    <t>5.0.4.</t>
  </si>
  <si>
    <t xml:space="preserve">Prihodi od trgovačkih društava i ostalih pravnih osoba </t>
  </si>
  <si>
    <t xml:space="preserve">Prihodi od građana i kućanstava </t>
  </si>
  <si>
    <t xml:space="preserve">Ostali prihodi od donacija </t>
  </si>
  <si>
    <t xml:space="preserve">Prihodi od prodaje dugotrajne imovine </t>
  </si>
  <si>
    <t xml:space="preserve">Ostali rashodi za radnike </t>
  </si>
  <si>
    <t>Stručno usavršavanje radnika</t>
  </si>
  <si>
    <t xml:space="preserve">Naknade za obavljanje aktivnosti </t>
  </si>
  <si>
    <t>Naknade troškova službenih putovanja</t>
  </si>
  <si>
    <t>Naknade ostalih troškova</t>
  </si>
  <si>
    <t xml:space="preserve">Ostale naknade </t>
  </si>
  <si>
    <t>Naknade za obavljanje djelatnosti</t>
  </si>
  <si>
    <t>Ostale naknade</t>
  </si>
  <si>
    <t>Sitan inventar i auto gume</t>
  </si>
  <si>
    <t>Kotizacije</t>
  </si>
  <si>
    <t xml:space="preserve">Ostali nespomenuti materijalni rashodi </t>
  </si>
  <si>
    <t xml:space="preserve">Rashodi amortizacije </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</si>
  <si>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</si>
  <si>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</si>
  <si>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</si>
  <si>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</si>
  <si>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</si>
  <si>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</si>
  <si>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</si>
  <si>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</si>
  <si>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</si>
  <si>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</si>
  <si>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</si>
  <si>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</si>
  <si>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</si>
  <si>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</si>
  <si>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</si>
  <si>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</si>
  <si>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</si>
  <si>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</si>
  <si>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</si>
  <si>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</si>
  <si>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 xml:space="preserve">Prihodi od prodaje roba </t>
  </si>
  <si>
    <t>Prihodi od pružanja usluga</t>
  </si>
  <si>
    <t>Članski doprinosi</t>
  </si>
  <si>
    <t>Prihodi po posebnim propisima iz proračuna</t>
  </si>
  <si>
    <t>Prihodi po posebnim propisima iz ostalih izvora</t>
  </si>
  <si>
    <t>Prihodi od kamata za dane zajmove</t>
  </si>
  <si>
    <t>Prihodi od kamata po vrijednosnim papirima</t>
  </si>
  <si>
    <t>Kamate na oročena sredstva i depozite po viđenju</t>
  </si>
  <si>
    <t xml:space="preserve">Prihodi od zateznih kamata </t>
  </si>
  <si>
    <t>Prihodi od pozitivnih tečajnih razlika</t>
  </si>
  <si>
    <t>Račun (IBAN):</t>
  </si>
  <si>
    <t>Broj pogrešaka:</t>
  </si>
  <si>
    <t>Obveznik vođenja dvojnog knjigovodstva (DA/NE):</t>
  </si>
  <si>
    <t>Materijal i sirovine</t>
  </si>
  <si>
    <t>Energija</t>
  </si>
  <si>
    <t>DA</t>
  </si>
  <si>
    <t>Usluge pripreme za tisak i objavljivanje</t>
  </si>
  <si>
    <t>Umnožavanje snimljenih zapisa</t>
  </si>
  <si>
    <t>Proizvodnja ostalih anorganskih osnovnih kemikalija</t>
  </si>
  <si>
    <t>Proizvodnja ostalih organskih osnovnih kemikalija</t>
  </si>
  <si>
    <t>Proizvodnja gnojiva i dušičnih spojeva</t>
  </si>
  <si>
    <t>00000</t>
  </si>
  <si>
    <t>Subjekti bez djelatnosti</t>
  </si>
  <si>
    <t>01110</t>
  </si>
  <si>
    <t>Uzgoj žitarica, osim riže, uzgoj mahunarki i uljanog sjemenja</t>
  </si>
  <si>
    <t>01120</t>
  </si>
  <si>
    <t>01130</t>
  </si>
  <si>
    <t>01140</t>
  </si>
  <si>
    <t>01150</t>
  </si>
  <si>
    <t>01160</t>
  </si>
  <si>
    <t>Uzgoj predivog bilja</t>
  </si>
  <si>
    <t>01190</t>
  </si>
  <si>
    <t>Uzgoj ostalih jednogodišnjih usjeva</t>
  </si>
  <si>
    <t>01210</t>
  </si>
  <si>
    <t>Uzgoj grožđa</t>
  </si>
  <si>
    <t>01220</t>
  </si>
  <si>
    <t>01230</t>
  </si>
  <si>
    <t>01240</t>
  </si>
  <si>
    <t>01250</t>
  </si>
  <si>
    <t>Uzgoj bobičastog, orašastog i ostalog voća</t>
  </si>
  <si>
    <t>01260</t>
  </si>
  <si>
    <t>01270</t>
  </si>
  <si>
    <t>01280</t>
  </si>
  <si>
    <t>Uzgoj začinskog, aromatskog, ljekovitog bilja i bilja za uporabu u farmaciji</t>
  </si>
  <si>
    <t>01290</t>
  </si>
  <si>
    <t>Uzgoj ostalih višegodišnjih usjeva</t>
  </si>
  <si>
    <t>01300</t>
  </si>
  <si>
    <t>01410</t>
  </si>
  <si>
    <t>Uzgoj mliječnih goveda</t>
  </si>
  <si>
    <t>01420</t>
  </si>
  <si>
    <t>01430</t>
  </si>
  <si>
    <t>Uzgoj konja i drugih kopitara</t>
  </si>
  <si>
    <t>01440</t>
  </si>
  <si>
    <t>01451</t>
  </si>
  <si>
    <t>Uzgoj mliječnih ovaca i koza</t>
  </si>
  <si>
    <t>01459</t>
  </si>
  <si>
    <t>Uzgoj ostalih ovaca i koza</t>
  </si>
  <si>
    <t>01460</t>
  </si>
  <si>
    <t>01471</t>
  </si>
  <si>
    <t>Uzgoj nesilica</t>
  </si>
  <si>
    <t>01472</t>
  </si>
  <si>
    <t>Uzgoj brojlera</t>
  </si>
  <si>
    <t>01479</t>
  </si>
  <si>
    <t>Uzgoj ostale peradi</t>
  </si>
  <si>
    <t>01481</t>
  </si>
  <si>
    <t>Uzgoj pčela</t>
  </si>
  <si>
    <t>01489</t>
  </si>
  <si>
    <t>Uzgoj ostalih životinja, d. n.</t>
  </si>
  <si>
    <t>01500</t>
  </si>
  <si>
    <t>Mješovita poljoprivreda</t>
  </si>
  <si>
    <t>01610</t>
  </si>
  <si>
    <t>01620</t>
  </si>
  <si>
    <t>01630</t>
  </si>
  <si>
    <t>Djelatnosti koje se obavljaju nakon žetve usjeva i dorada sjemena za sjemenski materijal</t>
  </si>
  <si>
    <t>01700</t>
  </si>
  <si>
    <t>02100</t>
  </si>
  <si>
    <t>02200</t>
  </si>
  <si>
    <t>Sječa drva</t>
  </si>
  <si>
    <t>02300</t>
  </si>
  <si>
    <t>Skupljanje samoniklih plodova i proizvoda, osim drva</t>
  </si>
  <si>
    <t>02400</t>
  </si>
  <si>
    <t>03110</t>
  </si>
  <si>
    <t>03120</t>
  </si>
  <si>
    <t>03210</t>
  </si>
  <si>
    <t>03220</t>
  </si>
  <si>
    <t>03300</t>
  </si>
  <si>
    <t>Pomoćne djelatnosti u ribolovu i akvakulturi</t>
  </si>
  <si>
    <t>05100</t>
  </si>
  <si>
    <t>05200</t>
  </si>
  <si>
    <t>06100</t>
  </si>
  <si>
    <t>Vađenje sirove nafte</t>
  </si>
  <si>
    <t>06200</t>
  </si>
  <si>
    <t>07100</t>
  </si>
  <si>
    <t>07210</t>
  </si>
  <si>
    <t>07290</t>
  </si>
  <si>
    <t>08110</t>
  </si>
  <si>
    <t>Vađenje ukrasnoga kamena, vapnenca, gipsa, škriljevca i drugoga kamena</t>
  </si>
  <si>
    <t>08120</t>
  </si>
  <si>
    <t>Djelatnosti šljunčara i pješčara te vađenje gline i kaolina</t>
  </si>
  <si>
    <t>08910</t>
  </si>
  <si>
    <t>08920</t>
  </si>
  <si>
    <t>08930</t>
  </si>
  <si>
    <t>08990</t>
  </si>
  <si>
    <t>Ostalo rudarstvo i vađenje, d. n.</t>
  </si>
  <si>
    <t>09100</t>
  </si>
  <si>
    <t>09900</t>
  </si>
  <si>
    <t>10110</t>
  </si>
  <si>
    <t>Prerada i konzerviranje mesa, osim mesa peradi</t>
  </si>
  <si>
    <t>10120</t>
  </si>
  <si>
    <t>10130</t>
  </si>
  <si>
    <t>10200</t>
  </si>
  <si>
    <t>Prerada i konzerviranje riba, rakova i mekušaca</t>
  </si>
  <si>
    <t>10310</t>
  </si>
  <si>
    <t>10320</t>
  </si>
  <si>
    <t>10390</t>
  </si>
  <si>
    <t>10410</t>
  </si>
  <si>
    <t>10420</t>
  </si>
  <si>
    <t>10510</t>
  </si>
  <si>
    <t>Proizvodnja mliječnih proizvoda</t>
  </si>
  <si>
    <t>10520</t>
  </si>
  <si>
    <t>Proizvodnja sladoleda i ostalih jestivih ledenih proizvoda</t>
  </si>
  <si>
    <t>10610</t>
  </si>
  <si>
    <t>10620</t>
  </si>
  <si>
    <t>10710</t>
  </si>
  <si>
    <t>Proizvodnja kruha, proizvodnja svježih peciva i sličnih proizvoda te kolača</t>
  </si>
  <si>
    <t>10720</t>
  </si>
  <si>
    <t>Proizvodnja dvopeka, keksa, trajnih peciva i kolača</t>
  </si>
  <si>
    <t>10730</t>
  </si>
  <si>
    <t>Proizvodnja tjestenine</t>
  </si>
  <si>
    <t>10810</t>
  </si>
  <si>
    <t>10820</t>
  </si>
  <si>
    <t>Proizvodnja kakao, čokoladnih proizvoda i proizvoda od šećera</t>
  </si>
  <si>
    <t>10830</t>
  </si>
  <si>
    <t>10840</t>
  </si>
  <si>
    <t>10850</t>
  </si>
  <si>
    <t>10860</t>
  </si>
  <si>
    <t>10890</t>
  </si>
  <si>
    <t>Proizvodnja ostalih prehrambenih proizvoda, d. n.</t>
  </si>
  <si>
    <t>10910</t>
  </si>
  <si>
    <t>10920</t>
  </si>
  <si>
    <t>11010</t>
  </si>
  <si>
    <t>11020</t>
  </si>
  <si>
    <t>11030</t>
  </si>
  <si>
    <t>Proizvodnja jabukovače i ostalih fermentiranih voćnih pića</t>
  </si>
  <si>
    <t>11040</t>
  </si>
  <si>
    <t>11050</t>
  </si>
  <si>
    <t>11060</t>
  </si>
  <si>
    <t>11070</t>
  </si>
  <si>
    <t>Proizvodnja osvježavajućih napitaka i flaširane vode</t>
  </si>
  <si>
    <t>12001</t>
  </si>
  <si>
    <t>Obrada duhanskih listova</t>
  </si>
  <si>
    <t>12002</t>
  </si>
  <si>
    <t>Proizvodnja ostalih duhanskih proizvoda</t>
  </si>
  <si>
    <t>13100</t>
  </si>
  <si>
    <t>13200</t>
  </si>
  <si>
    <t>13300</t>
  </si>
  <si>
    <t>13910</t>
  </si>
  <si>
    <t>13920</t>
  </si>
  <si>
    <t>Proizvodnja tekstilnih proizvoda za kućanstvo i gotovih proizvoda za pokućstvo</t>
  </si>
  <si>
    <t>13930</t>
  </si>
  <si>
    <t>Proizvodnja tepiha i sagova</t>
  </si>
  <si>
    <t>13940</t>
  </si>
  <si>
    <t>13950</t>
  </si>
  <si>
    <t>Proizvodnja netkanog tekstila i netkanih proizvoda</t>
  </si>
  <si>
    <t>13960</t>
  </si>
  <si>
    <t>Proizvodnja ostalog tehničkog i industrijskog tekstila</t>
  </si>
  <si>
    <t>13990</t>
  </si>
  <si>
    <t>14100</t>
  </si>
  <si>
    <t>Proizvodnja pletene i kukičane odjeće</t>
  </si>
  <si>
    <t>14210</t>
  </si>
  <si>
    <t>Proizvodnja vanjske odjeće</t>
  </si>
  <si>
    <t>14220</t>
  </si>
  <si>
    <t>14230</t>
  </si>
  <si>
    <t>Proizvodnja radne odjeće</t>
  </si>
  <si>
    <t>14240</t>
  </si>
  <si>
    <t>Proizvodnja kožne odjeće i proizvoda od krzna</t>
  </si>
  <si>
    <t>14290</t>
  </si>
  <si>
    <t>Proizvodnja ostale odjeće i pribora za odjeću, d. n.</t>
  </si>
  <si>
    <t>15110</t>
  </si>
  <si>
    <t>Štavljenje, obrada, bojenje kože i krzna</t>
  </si>
  <si>
    <t>15120</t>
  </si>
  <si>
    <t>Proizvodnja putnih i ručnih torbi, sedlarskih i remenarskih proizvoda od bilo kojeg materijala</t>
  </si>
  <si>
    <t>15200</t>
  </si>
  <si>
    <t>16110</t>
  </si>
  <si>
    <t>16120</t>
  </si>
  <si>
    <t>Obrada i dorada drva</t>
  </si>
  <si>
    <t>16210</t>
  </si>
  <si>
    <t>16220</t>
  </si>
  <si>
    <t>16230</t>
  </si>
  <si>
    <t>16240</t>
  </si>
  <si>
    <t>16250</t>
  </si>
  <si>
    <t>Proizvodnja vrata i prozora od drva</t>
  </si>
  <si>
    <t>16260</t>
  </si>
  <si>
    <t>Proizvodnja krutih goriva iz biljne biomase</t>
  </si>
  <si>
    <t>16270</t>
  </si>
  <si>
    <t>Dorada proizvoda od drva</t>
  </si>
  <si>
    <t>16280</t>
  </si>
  <si>
    <t>Proizvodnja ostalih proizvoda od drva i pluta, slame i pletarskih materijala</t>
  </si>
  <si>
    <t>17110</t>
  </si>
  <si>
    <t>17120</t>
  </si>
  <si>
    <t>17210</t>
  </si>
  <si>
    <t>Proizvodnja valovitog papira, kartona i ambalaže od papira i kartona</t>
  </si>
  <si>
    <t>17220</t>
  </si>
  <si>
    <t>17230</t>
  </si>
  <si>
    <t>17240</t>
  </si>
  <si>
    <t>17250</t>
  </si>
  <si>
    <t>18110</t>
  </si>
  <si>
    <t>18120</t>
  </si>
  <si>
    <t>Ostalo tiskanje</t>
  </si>
  <si>
    <t>18130</t>
  </si>
  <si>
    <t>18140</t>
  </si>
  <si>
    <t>Knjigoveške i srodne usluge</t>
  </si>
  <si>
    <t>18200</t>
  </si>
  <si>
    <t>19100</t>
  </si>
  <si>
    <t>19200</t>
  </si>
  <si>
    <t>Proizvodnja rafiniranih naftnih proizvoda i proizvoda od fosilnih goriva</t>
  </si>
  <si>
    <t>20110</t>
  </si>
  <si>
    <t>20120</t>
  </si>
  <si>
    <t>Proizvodnja bojila i pigmenata</t>
  </si>
  <si>
    <t>20130</t>
  </si>
  <si>
    <t>20140</t>
  </si>
  <si>
    <t>20150</t>
  </si>
  <si>
    <t>20160</t>
  </si>
  <si>
    <t>20170</t>
  </si>
  <si>
    <t>20200</t>
  </si>
  <si>
    <t>Proizvodnja pesticida, dezinficijensa i drugih agrokemijskih proizvoda</t>
  </si>
  <si>
    <t>20300</t>
  </si>
  <si>
    <t>20410</t>
  </si>
  <si>
    <t>20420</t>
  </si>
  <si>
    <t>20510</t>
  </si>
  <si>
    <t>Proizvodnja tekućih biogoriva</t>
  </si>
  <si>
    <t>20591</t>
  </si>
  <si>
    <t>20592</t>
  </si>
  <si>
    <t>Proizvodnja ljepila</t>
  </si>
  <si>
    <t>20593</t>
  </si>
  <si>
    <t>20599</t>
  </si>
  <si>
    <t>Proizvodnja ostalih kemijskih proizvoda</t>
  </si>
  <si>
    <t>20600</t>
  </si>
  <si>
    <t>21100</t>
  </si>
  <si>
    <t>21200</t>
  </si>
  <si>
    <t>22110</t>
  </si>
  <si>
    <t>Proizvodnja, protektiranje i obnova vanjskih i unutrašnjih guma za vozila te proizvodnja zračnica</t>
  </si>
  <si>
    <t>22120</t>
  </si>
  <si>
    <t>22210</t>
  </si>
  <si>
    <t>22220</t>
  </si>
  <si>
    <t>22230</t>
  </si>
  <si>
    <t>Proizvodnja vrata i prozora od plastike</t>
  </si>
  <si>
    <t>22240</t>
  </si>
  <si>
    <t>22250</t>
  </si>
  <si>
    <t>Obrada i dovršavanje proizvoda od plastike</t>
  </si>
  <si>
    <t>22260</t>
  </si>
  <si>
    <t>23110</t>
  </si>
  <si>
    <t>23120</t>
  </si>
  <si>
    <t>23130</t>
  </si>
  <si>
    <t>23140</t>
  </si>
  <si>
    <t>23150</t>
  </si>
  <si>
    <t>23200</t>
  </si>
  <si>
    <t>23310</t>
  </si>
  <si>
    <t>23320</t>
  </si>
  <si>
    <t>23410</t>
  </si>
  <si>
    <t>23420</t>
  </si>
  <si>
    <t>Proizvodnja sanitarne keramike</t>
  </si>
  <si>
    <t>23430</t>
  </si>
  <si>
    <t>23440</t>
  </si>
  <si>
    <t>23450</t>
  </si>
  <si>
    <t>23510</t>
  </si>
  <si>
    <t>23520</t>
  </si>
  <si>
    <t>Proizvodnja vapna i gipsa</t>
  </si>
  <si>
    <t>23610</t>
  </si>
  <si>
    <t>23620</t>
  </si>
  <si>
    <t>23630</t>
  </si>
  <si>
    <t>23640</t>
  </si>
  <si>
    <t>23650</t>
  </si>
  <si>
    <t>Proizvodnja fibrocementa</t>
  </si>
  <si>
    <t>23660</t>
  </si>
  <si>
    <t>Proizvodnja ostalih proizvoda od betona, cementa i gipsa</t>
  </si>
  <si>
    <t>23700</t>
  </si>
  <si>
    <t>23910</t>
  </si>
  <si>
    <t>23990</t>
  </si>
  <si>
    <t>24100</t>
  </si>
  <si>
    <t>24200</t>
  </si>
  <si>
    <t>Proizvodnja čeličnih cijevi, šupljih profila i pripadajućeg pribora</t>
  </si>
  <si>
    <t>24310</t>
  </si>
  <si>
    <t>24320</t>
  </si>
  <si>
    <t>24330</t>
  </si>
  <si>
    <t>Hladno oblikovanje i profiliranje</t>
  </si>
  <si>
    <t>24340</t>
  </si>
  <si>
    <t>Hladno vučenje žica</t>
  </si>
  <si>
    <t>24410</t>
  </si>
  <si>
    <t>24420</t>
  </si>
  <si>
    <t>24430</t>
  </si>
  <si>
    <t>24440</t>
  </si>
  <si>
    <t>24450</t>
  </si>
  <si>
    <t>24460</t>
  </si>
  <si>
    <t>24510</t>
  </si>
  <si>
    <t>24520</t>
  </si>
  <si>
    <t>24530</t>
  </si>
  <si>
    <t>24540</t>
  </si>
  <si>
    <t>25110</t>
  </si>
  <si>
    <t>25120</t>
  </si>
  <si>
    <t>25210</t>
  </si>
  <si>
    <t>Proizvodnja radijatora, parnih kotlova i kotlova za centralno grijanje</t>
  </si>
  <si>
    <t>25220</t>
  </si>
  <si>
    <t>Proizvodnja ostalih cisterni, rezervoara i sličnih posuda od metala</t>
  </si>
  <si>
    <t>25300</t>
  </si>
  <si>
    <t>25400</t>
  </si>
  <si>
    <t>Kovanje i oblikovanje metala i metalurgija praha</t>
  </si>
  <si>
    <t>25510</t>
  </si>
  <si>
    <t>Prevlačenje metala</t>
  </si>
  <si>
    <t>25520</t>
  </si>
  <si>
    <t>Toplinska obrada metala</t>
  </si>
  <si>
    <t>25530</t>
  </si>
  <si>
    <t>25610</t>
  </si>
  <si>
    <t>Proizvodnja pribora za jelo i sječiva</t>
  </si>
  <si>
    <t>25620</t>
  </si>
  <si>
    <t>25630</t>
  </si>
  <si>
    <t>25910</t>
  </si>
  <si>
    <t>Proizvodnja čeličnih bačvi i sličnih posuda</t>
  </si>
  <si>
    <t>25920</t>
  </si>
  <si>
    <t>25930</t>
  </si>
  <si>
    <t>25940</t>
  </si>
  <si>
    <t>25990</t>
  </si>
  <si>
    <t>26110</t>
  </si>
  <si>
    <t>Proizvodnja elektroničkih komponenata</t>
  </si>
  <si>
    <t>26120</t>
  </si>
  <si>
    <t>26200</t>
  </si>
  <si>
    <t>26300</t>
  </si>
  <si>
    <t>26400</t>
  </si>
  <si>
    <t>26510</t>
  </si>
  <si>
    <t>26520</t>
  </si>
  <si>
    <t>Proizvodnja satova</t>
  </si>
  <si>
    <t>26600</t>
  </si>
  <si>
    <t>26700</t>
  </si>
  <si>
    <t>Proizvodnja optičkih instrumenata, magnetskih i optičkih medija te fotografske opreme</t>
  </si>
  <si>
    <t>27110</t>
  </si>
  <si>
    <t>27120</t>
  </si>
  <si>
    <t>27200</t>
  </si>
  <si>
    <t>27310</t>
  </si>
  <si>
    <t>27320</t>
  </si>
  <si>
    <t>27330</t>
  </si>
  <si>
    <t>27400</t>
  </si>
  <si>
    <t>Proizvodnja rasvjetne opreme</t>
  </si>
  <si>
    <t>27510</t>
  </si>
  <si>
    <t>27520</t>
  </si>
  <si>
    <t>27900</t>
  </si>
  <si>
    <t>28110</t>
  </si>
  <si>
    <t>28120</t>
  </si>
  <si>
    <t>28130</t>
  </si>
  <si>
    <t>28140</t>
  </si>
  <si>
    <t>28150</t>
  </si>
  <si>
    <t>28210</t>
  </si>
  <si>
    <t>Proizvodnja peći, kamina i trajne opreme za grijanje kućanstva</t>
  </si>
  <si>
    <t>28220</t>
  </si>
  <si>
    <t>28230</t>
  </si>
  <si>
    <t>Proizvodnja uredskih strojeva i opreme, osim proizvodnje računala i periferne opreme</t>
  </si>
  <si>
    <t>28240</t>
  </si>
  <si>
    <t>Proizvodnja mehaniziranog ručnog alata</t>
  </si>
  <si>
    <t>28250</t>
  </si>
  <si>
    <t>Proizvodnja rashladne i ventilacijske opreme, osim za kućanstva</t>
  </si>
  <si>
    <t>28290</t>
  </si>
  <si>
    <t>28300</t>
  </si>
  <si>
    <t>28410</t>
  </si>
  <si>
    <t>Proizvodnja strojeva za oblikovanje metala i alatnih strojeva za obradu metala</t>
  </si>
  <si>
    <t>28420</t>
  </si>
  <si>
    <t>28910</t>
  </si>
  <si>
    <t>28920</t>
  </si>
  <si>
    <t>28930</t>
  </si>
  <si>
    <t>28940</t>
  </si>
  <si>
    <t>28950</t>
  </si>
  <si>
    <t>28960</t>
  </si>
  <si>
    <t>28970</t>
  </si>
  <si>
    <t>Proizvodnja strojeva za aditivnu proizvodnju</t>
  </si>
  <si>
    <t>28990</t>
  </si>
  <si>
    <t>29100</t>
  </si>
  <si>
    <t>29200</t>
  </si>
  <si>
    <t>Proizvodnja karoserija za motorna vozila, proizvodnja prikolica i poluprikolica</t>
  </si>
  <si>
    <t>29310</t>
  </si>
  <si>
    <t>Proizvodnja električne i elektroničke opreme za motorna vozila</t>
  </si>
  <si>
    <t>29320</t>
  </si>
  <si>
    <t>Proizvodnja ostalih dijelova i pribora za motorna vozila</t>
  </si>
  <si>
    <t>30110</t>
  </si>
  <si>
    <t>Gradnja civilnih brodova i plutajućih objekata</t>
  </si>
  <si>
    <t>30120</t>
  </si>
  <si>
    <t>30130</t>
  </si>
  <si>
    <t>Gradnja vojnih brodova i plovila</t>
  </si>
  <si>
    <t>30200</t>
  </si>
  <si>
    <t>30310</t>
  </si>
  <si>
    <t>Proizvodnja civilnih zrakoplova i svemirskih letjelica te srodnih strojeva i opreme</t>
  </si>
  <si>
    <t>30320</t>
  </si>
  <si>
    <t>Proizvodnja vojnih zrakoplova i svemirskih letjelica te srodnih strojeva i opreme</t>
  </si>
  <si>
    <t>30400</t>
  </si>
  <si>
    <t>30910</t>
  </si>
  <si>
    <t>30920</t>
  </si>
  <si>
    <t>30990</t>
  </si>
  <si>
    <t>Proizvodnja ostalih prijevoznih sredstava, d. n.</t>
  </si>
  <si>
    <t>31001</t>
  </si>
  <si>
    <t>31002</t>
  </si>
  <si>
    <t>31003</t>
  </si>
  <si>
    <t>31009</t>
  </si>
  <si>
    <t>32110</t>
  </si>
  <si>
    <t>Proizvodnja kovanog novca</t>
  </si>
  <si>
    <t>32120</t>
  </si>
  <si>
    <t>32130</t>
  </si>
  <si>
    <t>32200</t>
  </si>
  <si>
    <t>32300</t>
  </si>
  <si>
    <t>32400</t>
  </si>
  <si>
    <t>32500</t>
  </si>
  <si>
    <t>32910</t>
  </si>
  <si>
    <t>Proizvodnja metli i četki</t>
  </si>
  <si>
    <t>32990</t>
  </si>
  <si>
    <t>Ostala prerađivačka industrija, d. n.</t>
  </si>
  <si>
    <t>33110</t>
  </si>
  <si>
    <t>Popravak i održavanje proizvoda od metala</t>
  </si>
  <si>
    <t>33120</t>
  </si>
  <si>
    <t>Popravak i održavanje strojeva</t>
  </si>
  <si>
    <t>33130</t>
  </si>
  <si>
    <t>Popravak i održavanje elektroničke i optičke opreme</t>
  </si>
  <si>
    <t>33140</t>
  </si>
  <si>
    <t>Popravak i održavanje električne opreme</t>
  </si>
  <si>
    <t>33150</t>
  </si>
  <si>
    <t>Popravak i održavanje civilnih brodova i čamaca</t>
  </si>
  <si>
    <t>33160</t>
  </si>
  <si>
    <t>Popravak i održavanje civilnih zrakoplova i svemirskih letjelica</t>
  </si>
  <si>
    <t>33170</t>
  </si>
  <si>
    <t>Popravak i održavanje ostalih civilnih prijevoznih sredstava</t>
  </si>
  <si>
    <t>33180</t>
  </si>
  <si>
    <t>Popravak i održavanje vojnih borbenih vozila, brodova, čamaca, zrakoplova i svemirskih letjelica</t>
  </si>
  <si>
    <t>33190</t>
  </si>
  <si>
    <t>Popravak i održavanje ostale opreme</t>
  </si>
  <si>
    <t>33200</t>
  </si>
  <si>
    <t>Instalacija industrijskih strojeva i opreme</t>
  </si>
  <si>
    <t>35110</t>
  </si>
  <si>
    <t>Proizvodnja električne energije iz neobnovljivih izvora</t>
  </si>
  <si>
    <t>35120</t>
  </si>
  <si>
    <t>Proizvodnja električne energije iz obnovljivih izvora</t>
  </si>
  <si>
    <t>35130</t>
  </si>
  <si>
    <t>35140</t>
  </si>
  <si>
    <t>35150</t>
  </si>
  <si>
    <t>35160</t>
  </si>
  <si>
    <t>Skladištenje električne energije</t>
  </si>
  <si>
    <t>35210</t>
  </si>
  <si>
    <t>35221</t>
  </si>
  <si>
    <t>Djelatnosti distribucije plina distribucijskom mrežom</t>
  </si>
  <si>
    <t>35222</t>
  </si>
  <si>
    <t>Djelatnosti opskrbe plinom putem distribucijske mreže</t>
  </si>
  <si>
    <t>35229</t>
  </si>
  <si>
    <t>Djelatnosti distribucije ostalih plinovitih goriva distribucijskom mrežom</t>
  </si>
  <si>
    <t>35230</t>
  </si>
  <si>
    <t>35240</t>
  </si>
  <si>
    <t>Skladištenje plina kao dio usluge opskrbe putem mreže</t>
  </si>
  <si>
    <t>35300</t>
  </si>
  <si>
    <t>35400</t>
  </si>
  <si>
    <t>Djelatnosti brokera i agenata za električnu energiju i plin</t>
  </si>
  <si>
    <t>36000</t>
  </si>
  <si>
    <t>Zahvaćanje, pročišćavanje i opskrba vodom</t>
  </si>
  <si>
    <t>37000</t>
  </si>
  <si>
    <t>Obrada otpadnih voda</t>
  </si>
  <si>
    <t>38110</t>
  </si>
  <si>
    <t>Sakupljanje neopasnog otpada</t>
  </si>
  <si>
    <t>38120</t>
  </si>
  <si>
    <t>Sakupljanje opasnog otpada</t>
  </si>
  <si>
    <t>38210</t>
  </si>
  <si>
    <t>Oporaba materijala</t>
  </si>
  <si>
    <t>38220</t>
  </si>
  <si>
    <t>Oporaba energije</t>
  </si>
  <si>
    <t>38230</t>
  </si>
  <si>
    <t>Ostala oporaba otpada</t>
  </si>
  <si>
    <t>38310</t>
  </si>
  <si>
    <t>Spaljivanje otpada bez dobivanja energije</t>
  </si>
  <si>
    <t>38320</t>
  </si>
  <si>
    <t>Odlaganje ili trajno skladištenje otpada</t>
  </si>
  <si>
    <t>38330</t>
  </si>
  <si>
    <t>Ostalo zbrinjavanje otpada</t>
  </si>
  <si>
    <t>39000</t>
  </si>
  <si>
    <t>Djelatnosti sanacije okoliša i ostale djelatnosti gospodarenja otpadom</t>
  </si>
  <si>
    <t>41000</t>
  </si>
  <si>
    <t>Građenje stambenih i nestambenih zgrada</t>
  </si>
  <si>
    <t>42110</t>
  </si>
  <si>
    <t>Građenje cesta i autocesta</t>
  </si>
  <si>
    <t>42120</t>
  </si>
  <si>
    <t>Građenje željezničkih pruga i podzemnih željeznica</t>
  </si>
  <si>
    <t>42130</t>
  </si>
  <si>
    <t>Građenje mostova i tunela</t>
  </si>
  <si>
    <t>42210</t>
  </si>
  <si>
    <t>Građenje cjevovoda za tekućine i plinove</t>
  </si>
  <si>
    <t>42220</t>
  </si>
  <si>
    <t>Građenje elektroenergetskih i telekomunikacijskih vodova</t>
  </si>
  <si>
    <t>42910</t>
  </si>
  <si>
    <t>Građenje vodnih građevina</t>
  </si>
  <si>
    <t>42990</t>
  </si>
  <si>
    <t>Građenje ostalih građevina niskogradnje, d. n.</t>
  </si>
  <si>
    <t>43110</t>
  </si>
  <si>
    <t>43120</t>
  </si>
  <si>
    <t>43130</t>
  </si>
  <si>
    <t>43210</t>
  </si>
  <si>
    <t>43220</t>
  </si>
  <si>
    <t>Uvođenje instalacija vodovoda, kanalizacije i plina te instalacija za grijanje i klimatizaciju</t>
  </si>
  <si>
    <t>43230</t>
  </si>
  <si>
    <t>Radovi na postavljanju izolacije</t>
  </si>
  <si>
    <t>43240</t>
  </si>
  <si>
    <t>43310</t>
  </si>
  <si>
    <t>43320</t>
  </si>
  <si>
    <t>43330</t>
  </si>
  <si>
    <t>43340</t>
  </si>
  <si>
    <t>43350</t>
  </si>
  <si>
    <t>43410</t>
  </si>
  <si>
    <t>43420</t>
  </si>
  <si>
    <t>Ostali specijalizirani građevinski radovi u gradnji zgrada</t>
  </si>
  <si>
    <t>43500</t>
  </si>
  <si>
    <t>Specijalizirani građevinski radovi u niskogradnji</t>
  </si>
  <si>
    <t>43600</t>
  </si>
  <si>
    <t>Usluge posredovanja u pružanju specijaliziranih građevinskih usluga</t>
  </si>
  <si>
    <t>43910</t>
  </si>
  <si>
    <t>Zidarski radovi</t>
  </si>
  <si>
    <t>43990</t>
  </si>
  <si>
    <t>46110</t>
  </si>
  <si>
    <t>Posredovanje u trgovini na veliko poljoprivrednim sirovinama, živim životinjama, tekstilnim sirovinama i poluproizvodima</t>
  </si>
  <si>
    <t>46120</t>
  </si>
  <si>
    <t>Posredovanje u trgovini na veliko gorivima, rudama, metalima i industrijskim kemikalijama</t>
  </si>
  <si>
    <t>46130</t>
  </si>
  <si>
    <t>Posredovanje u trgovini na veliko drvom i građevinskim materijalom</t>
  </si>
  <si>
    <t>46140</t>
  </si>
  <si>
    <t>Posredovanje u trgovini na veliko strojevima, industrijskom opremom, brodovima i zrakoplovima</t>
  </si>
  <si>
    <t>46150</t>
  </si>
  <si>
    <t>Posredovanje u trgovini na veliko namještajem, proizvodima za kućanstvo i željeznom robom</t>
  </si>
  <si>
    <t>46160</t>
  </si>
  <si>
    <t>Posredovanje u trgovini na veliko tekstilom, odjećom, krznom, obućom i kožnim proizvodima</t>
  </si>
  <si>
    <t>46170</t>
  </si>
  <si>
    <t>Posredovanje u trgovini na veliko hranom, pićima i duhanom</t>
  </si>
  <si>
    <t>46180</t>
  </si>
  <si>
    <t>Posredovanje u trgovini na veliko ostalim određenim proizvodima</t>
  </si>
  <si>
    <t>46190</t>
  </si>
  <si>
    <t>Posredovanje u nespecijaliziranoj trgovini na veliko</t>
  </si>
  <si>
    <t>46210</t>
  </si>
  <si>
    <t>46220</t>
  </si>
  <si>
    <t>46230</t>
  </si>
  <si>
    <t>Trgovina na veliko živim životinjama</t>
  </si>
  <si>
    <t>46240</t>
  </si>
  <si>
    <t>46310</t>
  </si>
  <si>
    <t>46320</t>
  </si>
  <si>
    <t>Trgovina na veliko mesom, mesnim proizvodima, ribom i ribljim proizvodima</t>
  </si>
  <si>
    <t>46330</t>
  </si>
  <si>
    <t>46340</t>
  </si>
  <si>
    <t>46350</t>
  </si>
  <si>
    <t>46360</t>
  </si>
  <si>
    <t>Trgovina na veliko šećerom, čokoladom i proizvodima od šećera</t>
  </si>
  <si>
    <t>46370</t>
  </si>
  <si>
    <t>46380</t>
  </si>
  <si>
    <t>Trgovina na veliko ostalom hranom</t>
  </si>
  <si>
    <t>46390</t>
  </si>
  <si>
    <t>46410</t>
  </si>
  <si>
    <t>46420</t>
  </si>
  <si>
    <t>46430</t>
  </si>
  <si>
    <t>46440</t>
  </si>
  <si>
    <t>46450</t>
  </si>
  <si>
    <t>46460</t>
  </si>
  <si>
    <t>Trgovina na veliko farmaceutskim i medicinskim proizvodima</t>
  </si>
  <si>
    <t>46470</t>
  </si>
  <si>
    <t>Trgovina na veliko namještajem za kućanstva, urede i trgovine, sagovima i opremom za rasvjetu</t>
  </si>
  <si>
    <t>46480</t>
  </si>
  <si>
    <t>46490</t>
  </si>
  <si>
    <t>46500</t>
  </si>
  <si>
    <t>Trgovina na veliko informacijsko-komunikacijskom opremom</t>
  </si>
  <si>
    <t>46610</t>
  </si>
  <si>
    <t>46620</t>
  </si>
  <si>
    <t>46630</t>
  </si>
  <si>
    <t>Trgovina na veliko strojevima za rudarstvo i građevinarstvo</t>
  </si>
  <si>
    <t>46640</t>
  </si>
  <si>
    <t>46710</t>
  </si>
  <si>
    <t>Trgovina na veliko motornim vozilima</t>
  </si>
  <si>
    <t>46720</t>
  </si>
  <si>
    <t>Trgovina na veliko dijelovima i priborom za motorna vozila</t>
  </si>
  <si>
    <t>46730</t>
  </si>
  <si>
    <t>Trgovina na veliko motociklima te dijelovima i priborom za motocikle</t>
  </si>
  <si>
    <t>46810</t>
  </si>
  <si>
    <t>46820</t>
  </si>
  <si>
    <t>46830</t>
  </si>
  <si>
    <t>46840</t>
  </si>
  <si>
    <t>46850</t>
  </si>
  <si>
    <t>46860</t>
  </si>
  <si>
    <t>46870</t>
  </si>
  <si>
    <t>46890</t>
  </si>
  <si>
    <t>Ostala specijalizirana trgovina na veliko, d. n.</t>
  </si>
  <si>
    <t>46900</t>
  </si>
  <si>
    <t>Nespecijalizirana trgovina na veliko</t>
  </si>
  <si>
    <t>47110</t>
  </si>
  <si>
    <t>Nespecijalizirana trgovina na malo pretežno hranom, pićima i duhanskim proizvodima</t>
  </si>
  <si>
    <t>47120</t>
  </si>
  <si>
    <t>Ostala nespecijalizirana trgovina na malo</t>
  </si>
  <si>
    <t>47210</t>
  </si>
  <si>
    <t>Trgovina na malo voćem i povrćem</t>
  </si>
  <si>
    <t>47220</t>
  </si>
  <si>
    <t>Trgovina na malo mesom i mesnim proizvodima</t>
  </si>
  <si>
    <t>47230</t>
  </si>
  <si>
    <t>Trgovina na malo ribama, rakovima i mekušcima</t>
  </si>
  <si>
    <t>47240</t>
  </si>
  <si>
    <t>Trgovina na malo kruhom, kolačima i slatkim proizvodima</t>
  </si>
  <si>
    <t>47250</t>
  </si>
  <si>
    <t>Trgovina na malo pićima</t>
  </si>
  <si>
    <t>47260</t>
  </si>
  <si>
    <t>Trgovina na malo duhanskim proizvodima</t>
  </si>
  <si>
    <t>47270</t>
  </si>
  <si>
    <t>Trgovina na malo ostalim prehrambenim proizvodima</t>
  </si>
  <si>
    <t>47300</t>
  </si>
  <si>
    <t>Trgovina na malo motornim gorivima i mazivima</t>
  </si>
  <si>
    <t>47400</t>
  </si>
  <si>
    <t>Trgovina na malo informacijsko-komunikacijskom opremom</t>
  </si>
  <si>
    <t>47510</t>
  </si>
  <si>
    <t>Trgovina na malo tekstilom</t>
  </si>
  <si>
    <t>47520</t>
  </si>
  <si>
    <t>Trgovina na malo željeznom robom, građevinskim materijalom, bojama i staklom</t>
  </si>
  <si>
    <t>47530</t>
  </si>
  <si>
    <t>Trgovina na malo sagovima, prostirkama za pod, zidnim i podnim oblogama</t>
  </si>
  <si>
    <t>47540</t>
  </si>
  <si>
    <t>Trgovina na malo električnim aparatima za kućanstvo</t>
  </si>
  <si>
    <t>47550</t>
  </si>
  <si>
    <t>Trgovina na malo namještajem, opremom za rasvjetu, stolnim posuđem i ostalim proizvodima za kućanstvo</t>
  </si>
  <si>
    <t>47610</t>
  </si>
  <si>
    <t>Trgovina na malo knjigama</t>
  </si>
  <si>
    <t>47620</t>
  </si>
  <si>
    <t>Trgovina na malo novinama i ostalim periodičnim publikacijama te papirnatom robom i pisaćim priborom</t>
  </si>
  <si>
    <t>47630</t>
  </si>
  <si>
    <t>Trgovina na malo sportskom opremom</t>
  </si>
  <si>
    <t>47640</t>
  </si>
  <si>
    <t>Trgovina na malo igrama i igračkama</t>
  </si>
  <si>
    <t>47690</t>
  </si>
  <si>
    <t>Trgovina na malo proizvodima za kulturu i rekreaciju, d. n.</t>
  </si>
  <si>
    <t>47710</t>
  </si>
  <si>
    <t>Trgovina na malo odjećom</t>
  </si>
  <si>
    <t>47720</t>
  </si>
  <si>
    <t>Trgovina na malo obućom i proizvodima od kože</t>
  </si>
  <si>
    <t>47730</t>
  </si>
  <si>
    <t>Trgovina na malo farmaceutskim proizvodima</t>
  </si>
  <si>
    <t>47741</t>
  </si>
  <si>
    <t>Trgovina na malo naočalama</t>
  </si>
  <si>
    <t>47749</t>
  </si>
  <si>
    <t>Ostala trgovina na malo medicinskim i ortopedskim proizvodima</t>
  </si>
  <si>
    <t>47750</t>
  </si>
  <si>
    <t>Trgovina na malo kozmetičkim i toaletnim proizvodima</t>
  </si>
  <si>
    <t>47761</t>
  </si>
  <si>
    <t>Trgovina na malo cvijećem</t>
  </si>
  <si>
    <t>47762</t>
  </si>
  <si>
    <t>Trgovina na malo sadnicama i gnojivom</t>
  </si>
  <si>
    <t>47763</t>
  </si>
  <si>
    <t>Trgovina na malo kućnim ljubimcima i hranom za kućne ljubimce</t>
  </si>
  <si>
    <t>47770</t>
  </si>
  <si>
    <t>Trgovina na malo satovima i nakitom</t>
  </si>
  <si>
    <t>47780</t>
  </si>
  <si>
    <t>Trgovina na malo ostalom novom robom</t>
  </si>
  <si>
    <t>47790</t>
  </si>
  <si>
    <t>Trgovina na malo rabljenom robom</t>
  </si>
  <si>
    <t>47810</t>
  </si>
  <si>
    <t>Trgovina na malo motornim vozilima</t>
  </si>
  <si>
    <t>47820</t>
  </si>
  <si>
    <t>47830</t>
  </si>
  <si>
    <t>Trgovina na malo motociklima, njihovim dijelovima i priborom</t>
  </si>
  <si>
    <t>47910</t>
  </si>
  <si>
    <t>Uslužne djelatnosti posredovanja u nespecijaliziranoj trgovini na malo</t>
  </si>
  <si>
    <t>47920</t>
  </si>
  <si>
    <t>Uslužne djelatnosti posredovanja u specijaliziranoj trgovini na malo</t>
  </si>
  <si>
    <t>49110</t>
  </si>
  <si>
    <t>Prijevoz putnika nacionalnom i međunarodnom željeznicom</t>
  </si>
  <si>
    <t>49120</t>
  </si>
  <si>
    <t>Ostali željeznički prijevoz putnika</t>
  </si>
  <si>
    <t>49200</t>
  </si>
  <si>
    <t>49310</t>
  </si>
  <si>
    <t>Linijski cestovni prijevoz putnika</t>
  </si>
  <si>
    <t>49320</t>
  </si>
  <si>
    <t>Povremeni cestovni prijevoz putnika</t>
  </si>
  <si>
    <t>49330</t>
  </si>
  <si>
    <t>Uslužne djelatnosti prijevoza putnika vozilom s vozačem na zahtjev</t>
  </si>
  <si>
    <t>49340</t>
  </si>
  <si>
    <t>Prijevoz putnika žičarom i vučnicom</t>
  </si>
  <si>
    <t>49390</t>
  </si>
  <si>
    <t>49410</t>
  </si>
  <si>
    <t>49420</t>
  </si>
  <si>
    <t>49500</t>
  </si>
  <si>
    <t>50101</t>
  </si>
  <si>
    <t>Prijevoz putnika na plovilima za kružna putovanja i izlete</t>
  </si>
  <si>
    <t>50109</t>
  </si>
  <si>
    <t>Ostali pomorski i obalni prijevoz putnika</t>
  </si>
  <si>
    <t>50200</t>
  </si>
  <si>
    <t>50300</t>
  </si>
  <si>
    <t>Prijevoz putnika unutarnjim vodnim putovima</t>
  </si>
  <si>
    <t>50400</t>
  </si>
  <si>
    <t>Prijevoz robe unutarnjim vodnim putovima</t>
  </si>
  <si>
    <t>51100</t>
  </si>
  <si>
    <t>51210</t>
  </si>
  <si>
    <t>51220</t>
  </si>
  <si>
    <t>52100</t>
  </si>
  <si>
    <t>52210</t>
  </si>
  <si>
    <t>52220</t>
  </si>
  <si>
    <t>Uslužne djelatnosti u vezi s vodnim prijevozom</t>
  </si>
  <si>
    <t>52230</t>
  </si>
  <si>
    <t>52240</t>
  </si>
  <si>
    <t>52250</t>
  </si>
  <si>
    <t>Uslužne djelatnosti u logistici</t>
  </si>
  <si>
    <t>52260</t>
  </si>
  <si>
    <t>52310</t>
  </si>
  <si>
    <t>Uslužne djelatnosti posredovanja u prijevozu robe</t>
  </si>
  <si>
    <t>52320</t>
  </si>
  <si>
    <t>Uslužne djelatnosti posredovanja u prijevozu putnika</t>
  </si>
  <si>
    <t>53100</t>
  </si>
  <si>
    <t>53200</t>
  </si>
  <si>
    <t>53300</t>
  </si>
  <si>
    <t>Uslužne djelatnosti posredovanja u pružanju poštanskih i kurirskih usluga</t>
  </si>
  <si>
    <t>55100</t>
  </si>
  <si>
    <t>55200</t>
  </si>
  <si>
    <t>55300</t>
  </si>
  <si>
    <t>55400</t>
  </si>
  <si>
    <t>Uslužne djelatnosti posredovanja u pružanju smještaja</t>
  </si>
  <si>
    <t>55900</t>
  </si>
  <si>
    <t>56110</t>
  </si>
  <si>
    <t>Djelatnosti restorana</t>
  </si>
  <si>
    <t>56120</t>
  </si>
  <si>
    <t>Pokretne djelatnosti usluživanja hrane</t>
  </si>
  <si>
    <t>56210</t>
  </si>
  <si>
    <t>Djelatnosti keteringa za razna događanja</t>
  </si>
  <si>
    <t>56220</t>
  </si>
  <si>
    <t>Usluge keteringa na osnovi ugovora i ostale djelatnosti pripreme i usluživanja hrane</t>
  </si>
  <si>
    <t>56300</t>
  </si>
  <si>
    <t>56400</t>
  </si>
  <si>
    <t>Uslužne djelatnosti posredovanja u pripremi i usluživanju hrane i pića</t>
  </si>
  <si>
    <t>58111</t>
  </si>
  <si>
    <t>Izdavanje udžbenika</t>
  </si>
  <si>
    <t>58119</t>
  </si>
  <si>
    <t>Izdavanje ostalih knjiga</t>
  </si>
  <si>
    <t>58120</t>
  </si>
  <si>
    <t>58130</t>
  </si>
  <si>
    <t>58190</t>
  </si>
  <si>
    <t>Ostale izdavačke djelatnosti, osim izdavanja softvera</t>
  </si>
  <si>
    <t>58210</t>
  </si>
  <si>
    <t>Izdavanje videoigara</t>
  </si>
  <si>
    <t>58290</t>
  </si>
  <si>
    <t>Ostalo izdavanje softvera</t>
  </si>
  <si>
    <t>59110</t>
  </si>
  <si>
    <t>59120</t>
  </si>
  <si>
    <t>Djelatnosti koje slijede nakon proizvodnje filmova i videofilmova i televizijskog programa</t>
  </si>
  <si>
    <t>59130</t>
  </si>
  <si>
    <t>59140</t>
  </si>
  <si>
    <t>59200</t>
  </si>
  <si>
    <t>60100</t>
  </si>
  <si>
    <t>Emitiranje radijskog programa i distribucija audio sadržaja</t>
  </si>
  <si>
    <t>60200</t>
  </si>
  <si>
    <t>Emitiranje televizijskog programa i video distribucija</t>
  </si>
  <si>
    <t>60310</t>
  </si>
  <si>
    <t>60390</t>
  </si>
  <si>
    <t>Ostale djelatnosti distribucije sadržaja</t>
  </si>
  <si>
    <t>61100</t>
  </si>
  <si>
    <t>Žičane, bežične i satelitske telekomunikacijske djelatnosti</t>
  </si>
  <si>
    <t>61200</t>
  </si>
  <si>
    <t>Djelatnosti preprodaje telekomunikacijskih usluga i usluge posredovanja u telekomunikacijskim djelatnostima</t>
  </si>
  <si>
    <t>61900</t>
  </si>
  <si>
    <t>62101</t>
  </si>
  <si>
    <t>Programiranje videoigara</t>
  </si>
  <si>
    <t>62109</t>
  </si>
  <si>
    <t>Ostalo računalno programiranje</t>
  </si>
  <si>
    <t>62200</t>
  </si>
  <si>
    <t>Računalno savjetovanje i djelatnosti upravljanja računalnom opremom</t>
  </si>
  <si>
    <t>62900</t>
  </si>
  <si>
    <t>63100</t>
  </si>
  <si>
    <t>Računalna infrastruktura, obrada podataka, usluge poslužitelja i povezane djelatnosti</t>
  </si>
  <si>
    <t>63910</t>
  </si>
  <si>
    <t>Djelatnosti internetskih portala</t>
  </si>
  <si>
    <t>63920</t>
  </si>
  <si>
    <t>Ostale informacijske uslužne djelatnosti</t>
  </si>
  <si>
    <t>64110</t>
  </si>
  <si>
    <t>64190</t>
  </si>
  <si>
    <t>64210</t>
  </si>
  <si>
    <t>Djelatnosti holding društava</t>
  </si>
  <si>
    <t>64220</t>
  </si>
  <si>
    <t>Djelatnosti kanala financiranja</t>
  </si>
  <si>
    <t>64310</t>
  </si>
  <si>
    <t>Djelatnost novčanih i nenovčanih investicijskih fondova</t>
  </si>
  <si>
    <t>64320</t>
  </si>
  <si>
    <t>Djelatnosti uzajamnih fondova (trustova), imovinskih računa i računa o zastupanju</t>
  </si>
  <si>
    <t>64910</t>
  </si>
  <si>
    <t>64920</t>
  </si>
  <si>
    <t>64990</t>
  </si>
  <si>
    <t>65110</t>
  </si>
  <si>
    <t>65120</t>
  </si>
  <si>
    <t>Ostalo osiguranje, osim životnog</t>
  </si>
  <si>
    <t>65200</t>
  </si>
  <si>
    <t>65300</t>
  </si>
  <si>
    <t>66110</t>
  </si>
  <si>
    <t>Upravljanje financijskim tržištima</t>
  </si>
  <si>
    <t>66120</t>
  </si>
  <si>
    <t>66190</t>
  </si>
  <si>
    <t>Ostale pomoćne djelatnosti za financijske usluge, osim osiguranja i mirovinskih fondova</t>
  </si>
  <si>
    <t>66210</t>
  </si>
  <si>
    <t>66220</t>
  </si>
  <si>
    <t>Djelatnosti agenata i posrednika osiguranja</t>
  </si>
  <si>
    <t>66290</t>
  </si>
  <si>
    <t>Pomoćne djelatnosti u osiguranju i mirovinskim fondovima, d. n.</t>
  </si>
  <si>
    <t>66300</t>
  </si>
  <si>
    <t>68110</t>
  </si>
  <si>
    <t>68120</t>
  </si>
  <si>
    <t>68200</t>
  </si>
  <si>
    <t>68310</t>
  </si>
  <si>
    <t>Uslužne djelatnosti posredovanja u poslovanju nekretninama</t>
  </si>
  <si>
    <t>68320</t>
  </si>
  <si>
    <t>Ostale djelatnosti poslovanja nekretninama uz naplatu ili na osnovi ugovora</t>
  </si>
  <si>
    <t>69101</t>
  </si>
  <si>
    <t>Djelatnosti javnih bilježnika</t>
  </si>
  <si>
    <t>69102</t>
  </si>
  <si>
    <t>Djelatnosti odvjetnika</t>
  </si>
  <si>
    <t>69109</t>
  </si>
  <si>
    <t>Ostale pravne djelatnosti</t>
  </si>
  <si>
    <t>69201</t>
  </si>
  <si>
    <t>Računovodstvene i knjigovodstvene djelatnosti</t>
  </si>
  <si>
    <t>69202</t>
  </si>
  <si>
    <t>Revizijske djelatnosti</t>
  </si>
  <si>
    <t>69203</t>
  </si>
  <si>
    <t>Porezno savjetovanje</t>
  </si>
  <si>
    <t>70100</t>
  </si>
  <si>
    <t>70200</t>
  </si>
  <si>
    <t>71111</t>
  </si>
  <si>
    <t>Arhitektonsko projektiranje</t>
  </si>
  <si>
    <t>71112</t>
  </si>
  <si>
    <t>Urbanističko i prostorno planiranje</t>
  </si>
  <si>
    <t>71121</t>
  </si>
  <si>
    <t>Geodetske i geoinformatičke djelatnosti</t>
  </si>
  <si>
    <t>71129</t>
  </si>
  <si>
    <t>Ostalo inženjerstvo i s njim povezano tehničko savjetovanje</t>
  </si>
  <si>
    <t>71200</t>
  </si>
  <si>
    <t>72100</t>
  </si>
  <si>
    <t>Istraživanje i eksperimentalni razvoj u prirodnim, tehničkim i tehnološkim znanostima</t>
  </si>
  <si>
    <t>72200</t>
  </si>
  <si>
    <t>73110</t>
  </si>
  <si>
    <t>Djelatnosti agencija za promidžbu</t>
  </si>
  <si>
    <t>73120</t>
  </si>
  <si>
    <t>Oglašavanje putem medija</t>
  </si>
  <si>
    <t>73200</t>
  </si>
  <si>
    <t>Istraživanje tržišta i ispitivanje javnog mnijenja</t>
  </si>
  <si>
    <t>73300</t>
  </si>
  <si>
    <t>Odnosi s javnošću i djelatnosti priopćavanja</t>
  </si>
  <si>
    <t>74110</t>
  </si>
  <si>
    <t>Djelatnosti industrijskog i modnog dizajna</t>
  </si>
  <si>
    <t>74120</t>
  </si>
  <si>
    <t>Djelatnosti grafičkog dizajna i vizualnih komunikacija</t>
  </si>
  <si>
    <t>74130</t>
  </si>
  <si>
    <t>Djelatnosti uređivanja interijera</t>
  </si>
  <si>
    <t>74140</t>
  </si>
  <si>
    <t>Ostale specijalizirane dizajnerske djelatnosti</t>
  </si>
  <si>
    <t>74200</t>
  </si>
  <si>
    <t>74301</t>
  </si>
  <si>
    <t>Djelatnosti pismenog prevođenja</t>
  </si>
  <si>
    <t>74302</t>
  </si>
  <si>
    <t>Djelatnosti usmenog prevođenja</t>
  </si>
  <si>
    <t>74910</t>
  </si>
  <si>
    <t>Uslužne djelatnosti posredovanja i promidžbe u vezi s patentima</t>
  </si>
  <si>
    <t>74991</t>
  </si>
  <si>
    <t>Djelatnosti zaštite na radu</t>
  </si>
  <si>
    <t>74999</t>
  </si>
  <si>
    <t>Sve ostale razne stručne, znanstvene i tehničke djelatnosti, d. n.</t>
  </si>
  <si>
    <t>75000</t>
  </si>
  <si>
    <t>77110</t>
  </si>
  <si>
    <t>77120</t>
  </si>
  <si>
    <t>Iznajmljivanje i davanje u zakup (leasing) kamiona</t>
  </si>
  <si>
    <t>77211</t>
  </si>
  <si>
    <t>Iznajmljivanje i davanje u zakup (leasing) plovila za razonodu</t>
  </si>
  <si>
    <t>77219</t>
  </si>
  <si>
    <t>Iznajmljivanje i davanje u zakup (leasing) ostale opreme za rekreaciju i sport</t>
  </si>
  <si>
    <t>77220</t>
  </si>
  <si>
    <t>77310</t>
  </si>
  <si>
    <t>77320</t>
  </si>
  <si>
    <t>77330</t>
  </si>
  <si>
    <t>Iznajmljivanje i davanje u zakup (leasing) uredskih strojeva i opreme te računala</t>
  </si>
  <si>
    <t>77340</t>
  </si>
  <si>
    <t>77350</t>
  </si>
  <si>
    <t>77390</t>
  </si>
  <si>
    <t>77400</t>
  </si>
  <si>
    <t>77510</t>
  </si>
  <si>
    <t>Usluge posredovanja u iznajmljivanju i davanju u zakup (leasing) automobila, kampera i prikolica</t>
  </si>
  <si>
    <t>77520</t>
  </si>
  <si>
    <t>Usluge posredovanja u iznajmljivanju i davanju u zakup (leasing) ostalih materijalnih dobara i nefinancijske nematerijalne imovine</t>
  </si>
  <si>
    <t>78100</t>
  </si>
  <si>
    <t>78200</t>
  </si>
  <si>
    <t>Djelatnosti agencija za privremeno zapošljavanje i ostalo ustupanje ljudskih resursa</t>
  </si>
  <si>
    <t>79110</t>
  </si>
  <si>
    <t>79120</t>
  </si>
  <si>
    <t>79900</t>
  </si>
  <si>
    <t>80011</t>
  </si>
  <si>
    <t>80012</t>
  </si>
  <si>
    <t>80090</t>
  </si>
  <si>
    <t>Zaštitne djelatnosti, d. n.</t>
  </si>
  <si>
    <t>81100</t>
  </si>
  <si>
    <t>Održavanje zgrada</t>
  </si>
  <si>
    <t>81210</t>
  </si>
  <si>
    <t>81220</t>
  </si>
  <si>
    <t>81230</t>
  </si>
  <si>
    <t>81300</t>
  </si>
  <si>
    <t>82100</t>
  </si>
  <si>
    <t>Uredske administrativne i pomoćne djelatnosti</t>
  </si>
  <si>
    <t>82200</t>
  </si>
  <si>
    <t>82300</t>
  </si>
  <si>
    <t>82400</t>
  </si>
  <si>
    <t>Uslužne djelatnosti posredovanja za poslovne pomoćne uslužne djelatnosti, d. n.</t>
  </si>
  <si>
    <t>82910</t>
  </si>
  <si>
    <t>82920</t>
  </si>
  <si>
    <t>82990</t>
  </si>
  <si>
    <t>84110</t>
  </si>
  <si>
    <t>84120</t>
  </si>
  <si>
    <t>Reguliranje zdravstvenih, obrazovnih, kulturnih i drugih društvenih usluga</t>
  </si>
  <si>
    <t>84130</t>
  </si>
  <si>
    <t>Reguliranje i poboljšanje poslovanja u gospodarstvu</t>
  </si>
  <si>
    <t>84210</t>
  </si>
  <si>
    <t>84220</t>
  </si>
  <si>
    <t>84230</t>
  </si>
  <si>
    <t>84240</t>
  </si>
  <si>
    <t>84250</t>
  </si>
  <si>
    <t>84300</t>
  </si>
  <si>
    <t>Djelatnosti obveznog socijalnog osiguranja</t>
  </si>
  <si>
    <t>85100</t>
  </si>
  <si>
    <t>85200</t>
  </si>
  <si>
    <t>Osnovnoškolsko obrazovanje</t>
  </si>
  <si>
    <t>85310</t>
  </si>
  <si>
    <t>Opće srednjoškolsko obrazovanje</t>
  </si>
  <si>
    <t>85320</t>
  </si>
  <si>
    <t>Srednjoškolsko strukovno obrazovanje</t>
  </si>
  <si>
    <t>85330</t>
  </si>
  <si>
    <t>Obrazovanje nakon srednjoškolskog koje nije visoko</t>
  </si>
  <si>
    <t>85400</t>
  </si>
  <si>
    <t>Visoko obrazovanje</t>
  </si>
  <si>
    <t>85510</t>
  </si>
  <si>
    <t>85520</t>
  </si>
  <si>
    <t>85530</t>
  </si>
  <si>
    <t>85590</t>
  </si>
  <si>
    <t>85610</t>
  </si>
  <si>
    <t>Uslužne djelatnosti posredovanja za tečajeve i mentorstva</t>
  </si>
  <si>
    <t>85690</t>
  </si>
  <si>
    <t>Pomoćne djelatnosti u obrazovanju, d. n.</t>
  </si>
  <si>
    <t>86100</t>
  </si>
  <si>
    <t>86210</t>
  </si>
  <si>
    <t>Djelatnosti opće medicine</t>
  </si>
  <si>
    <t>86220</t>
  </si>
  <si>
    <t>Specijalistička medicinska djelatnost</t>
  </si>
  <si>
    <t>86230</t>
  </si>
  <si>
    <t>Djelatnost dentalne medicine</t>
  </si>
  <si>
    <t>86910</t>
  </si>
  <si>
    <t>Usluge dijagnostičkog snimanja i djelatnosti medicinskog laboratorija</t>
  </si>
  <si>
    <t>86920</t>
  </si>
  <si>
    <t>Prijevoz pacijenata vozilom hitne pomoći</t>
  </si>
  <si>
    <t>86930</t>
  </si>
  <si>
    <t>Djelatnosti psihologa i psihoterapeuta, osim doktora medicine</t>
  </si>
  <si>
    <t>86940</t>
  </si>
  <si>
    <t>Djelatnosti medicinskih sestara i primalja</t>
  </si>
  <si>
    <t>86950</t>
  </si>
  <si>
    <t>Djelatnosti fizioterapeuta</t>
  </si>
  <si>
    <t>86960</t>
  </si>
  <si>
    <t>Djelatnosti tradicionalne, komplementarne i alternativne medicine</t>
  </si>
  <si>
    <t>86970</t>
  </si>
  <si>
    <t>Uslužne djelatnosti posredovanja za medicinske, stomatološke i druge zdravstvene usluge</t>
  </si>
  <si>
    <t>86990</t>
  </si>
  <si>
    <t>Ostale djelatnosti zdravstvene zaštite, d. n.</t>
  </si>
  <si>
    <t>87100</t>
  </si>
  <si>
    <t>Djelatnosti ustanova za njegu sa smještajem</t>
  </si>
  <si>
    <t>87200</t>
  </si>
  <si>
    <t>Djelatnosti socijalne skrbi sa smještajem za osobe koje boluju od nedijagnosticirane ili dijagnosticirane mentalne bolesti ili ovisnosti o opojnim sredstvima</t>
  </si>
  <si>
    <t>87300</t>
  </si>
  <si>
    <t>Djelatnosti socijalne skrbi sa smještajem za starije osobe i osobe s fizičkim invaliditetom</t>
  </si>
  <si>
    <t>87910</t>
  </si>
  <si>
    <t>Usluge posredovanja za djelatnosti socijalne skrbi sa smještajem</t>
  </si>
  <si>
    <t>87991</t>
  </si>
  <si>
    <t>Djelatnosti ustanova za skrb o braniteljsko-stradalničkoj populaciji iz Domovinskog rata s trajnim smještajem</t>
  </si>
  <si>
    <t>87992</t>
  </si>
  <si>
    <t>Djelatnosti ustanova za skrb o braniteljsko-stradalničkoj populaciji iz Domovinskog rata s privremenim smještajem i boravkom</t>
  </si>
  <si>
    <t>87999</t>
  </si>
  <si>
    <t>Ostale razne djelatnosti socijalne skrbi sa smještajem, d. n.</t>
  </si>
  <si>
    <t>88100</t>
  </si>
  <si>
    <t>Djelatnosti socijalne skrbi bez smještaja za starije osobe ili osobe s invaliditetom</t>
  </si>
  <si>
    <t>88910</t>
  </si>
  <si>
    <t>88990</t>
  </si>
  <si>
    <t>90111</t>
  </si>
  <si>
    <t>Književno stvaralaštvo</t>
  </si>
  <si>
    <t>90112</t>
  </si>
  <si>
    <t>Glazbeno stvaralaštvo</t>
  </si>
  <si>
    <t>90120</t>
  </si>
  <si>
    <t>Vizualne umjetnosti</t>
  </si>
  <si>
    <t>90130</t>
  </si>
  <si>
    <t>Ostalo umjetničko stvaralaštvo</t>
  </si>
  <si>
    <t>90200</t>
  </si>
  <si>
    <t>Izvedbene umjetnosti</t>
  </si>
  <si>
    <t>90310</t>
  </si>
  <si>
    <t>Rad umjetničkih objekata i lokaliteta</t>
  </si>
  <si>
    <t>90391</t>
  </si>
  <si>
    <t>Djelatnosti producenata i organizatora umjetničkih događaja</t>
  </si>
  <si>
    <t>90399</t>
  </si>
  <si>
    <t>Ostale pomoćne djelatnosti u umjetničkom stvaralaštvu i izvedbenim umjetnostima</t>
  </si>
  <si>
    <t>91110</t>
  </si>
  <si>
    <t>Djelatnosti knjižnica</t>
  </si>
  <si>
    <t>91120</t>
  </si>
  <si>
    <t>Djelatnosti arhiva</t>
  </si>
  <si>
    <t>91210</t>
  </si>
  <si>
    <t>Djelatnosti muzeja i zbirki</t>
  </si>
  <si>
    <t>91220</t>
  </si>
  <si>
    <t>Djelatnost povijesnih lokaliteta i spomenika kulture</t>
  </si>
  <si>
    <t>91300</t>
  </si>
  <si>
    <t>Konzervatorske, restauratorske i ostale pomoćne djelatnosti u području kulturne baštine</t>
  </si>
  <si>
    <t>91410</t>
  </si>
  <si>
    <t>Djelatnosti botaničkih i zooloških vrtova</t>
  </si>
  <si>
    <t>91420</t>
  </si>
  <si>
    <t>Djelatnosti prirodnih rezervata</t>
  </si>
  <si>
    <t>92000</t>
  </si>
  <si>
    <t>93110</t>
  </si>
  <si>
    <t>93120</t>
  </si>
  <si>
    <t>93130</t>
  </si>
  <si>
    <t>Djelatnosti fitness centara</t>
  </si>
  <si>
    <t>93190</t>
  </si>
  <si>
    <t>Sportske djelatnosti, d. n.</t>
  </si>
  <si>
    <t>93210</t>
  </si>
  <si>
    <t>93291</t>
  </si>
  <si>
    <t>Djelatnosti marina</t>
  </si>
  <si>
    <t>93299</t>
  </si>
  <si>
    <t>94110</t>
  </si>
  <si>
    <t>94120</t>
  </si>
  <si>
    <t>94200</t>
  </si>
  <si>
    <t>94910</t>
  </si>
  <si>
    <t>94920</t>
  </si>
  <si>
    <t>94990</t>
  </si>
  <si>
    <t>95100</t>
  </si>
  <si>
    <t>Popravak i održavanje računala i komunikacijske opreme</t>
  </si>
  <si>
    <t>95210</t>
  </si>
  <si>
    <t>Popravak i održavanje elektroničkih uređaja za široku potrošnju</t>
  </si>
  <si>
    <t>95220</t>
  </si>
  <si>
    <t>Popravak i održavanje aparata za kućanstvo te opreme za kuću i vrt</t>
  </si>
  <si>
    <t>95230</t>
  </si>
  <si>
    <t>Popravak i održavanje obuće i proizvoda od kože</t>
  </si>
  <si>
    <t>95240</t>
  </si>
  <si>
    <t>Popravak i održavanje namještaja i pokućstva</t>
  </si>
  <si>
    <t>95250</t>
  </si>
  <si>
    <t>Popravak i održavanje satova i nakita</t>
  </si>
  <si>
    <t>95290</t>
  </si>
  <si>
    <t>Popravak i održavanje predmeta za osobnu uporabu i kućanstvo, d. n.</t>
  </si>
  <si>
    <t>95310</t>
  </si>
  <si>
    <t>Popravak i održavanje motornih vozila</t>
  </si>
  <si>
    <t>95320</t>
  </si>
  <si>
    <t>Popravak i održavanje motocikala</t>
  </si>
  <si>
    <t>95400</t>
  </si>
  <si>
    <t>Uslužne djelatnosti posredovanja u popravku i održavanju računala, predmeta za osobnu uporabu i kućanstvo te motornih vozila i motocikala</t>
  </si>
  <si>
    <t>96100</t>
  </si>
  <si>
    <t>Pranje i čišćenje tekstilnih i krznenih proizvoda</t>
  </si>
  <si>
    <t>96210</t>
  </si>
  <si>
    <t>Frizerski saloni i brijačnice</t>
  </si>
  <si>
    <t>96220</t>
  </si>
  <si>
    <t>Saloni za uljepšavanje i ostali tretmani za ljepotu</t>
  </si>
  <si>
    <t>96230</t>
  </si>
  <si>
    <t>Dnevni spa tretmani, saune i parne kupelji</t>
  </si>
  <si>
    <t>96301</t>
  </si>
  <si>
    <t>Djelatnosti groblja i krematorija</t>
  </si>
  <si>
    <t>96302</t>
  </si>
  <si>
    <t>Pogrebničke djelatnosti</t>
  </si>
  <si>
    <t>96400</t>
  </si>
  <si>
    <t>Uslužne djelatnosti posredovanja u ostalim osobnim uslugama</t>
  </si>
  <si>
    <t>96910</t>
  </si>
  <si>
    <t>Pružanje osobnih uslužnih djelatnosti kućanstvima</t>
  </si>
  <si>
    <t>96991</t>
  </si>
  <si>
    <t>Usluge skrbi za kućne ljubimce</t>
  </si>
  <si>
    <t>96999</t>
  </si>
  <si>
    <t>Ostale osobne uslužne djelatnosti</t>
  </si>
  <si>
    <t>97000</t>
  </si>
  <si>
    <t>98100</t>
  </si>
  <si>
    <t>98200</t>
  </si>
  <si>
    <t>99000</t>
  </si>
  <si>
    <t>2026-06</t>
  </si>
  <si>
    <t>za razdoblje od 1. siječnja do 30. lipnja 2026.</t>
  </si>
  <si>
    <t>2026-12</t>
  </si>
  <si>
    <t>za razdoblje od 1. siječnja do 31. prosinca 2026.</t>
  </si>
  <si>
    <t>2025-06</t>
  </si>
  <si>
    <t>za razdoblje od 1. siječnja do 30. lipnja 2025.</t>
  </si>
  <si>
    <t>2025-12</t>
  </si>
  <si>
    <t>za razdoblje od 1. siječnja do 31. prosinca 2025.</t>
  </si>
  <si>
    <t>7.0.0.</t>
  </si>
  <si>
    <t>Obrazac je dorađen da se upisuju peteroznamenkaste šifre djelatnosti prema NKD-u 2025. i dodana su razdoblja za 2025. i 2026. godinu</t>
  </si>
  <si>
    <r>
      <t>Na ovom radnom listu nalazi se popisi gradova / općina s pripadajućim šiframa (u zagradi) te stupcem u kojem se nalazi šifra pripadajuće županije. Desno od šifrarnika gradova i općina nalazi se popis šifri djelatnosti (</t>
    </r>
    <r>
      <rPr>
        <b/>
        <sz val="9"/>
        <color indexed="10"/>
        <rFont val="Arial"/>
        <family val="2"/>
        <charset val="238"/>
      </rPr>
      <t>prema NKD2025</t>
    </r>
    <r>
      <rPr>
        <b/>
        <sz val="9"/>
        <rFont val="Arial"/>
        <family val="2"/>
        <charset val="238"/>
      </rPr>
      <t xml:space="preserve">) s pripadajućim opisima. </t>
    </r>
  </si>
  <si>
    <t>Opis šifre djelatnosti (prema NKD2025)</t>
  </si>
  <si>
    <t>Antunovac  (2)</t>
  </si>
  <si>
    <t>Babina Greda  (3)</t>
  </si>
  <si>
    <t>Bakar  (4)</t>
  </si>
  <si>
    <t>Bale  (5)</t>
  </si>
  <si>
    <t>Barban  (6)</t>
  </si>
  <si>
    <t>Barilovići  (7)</t>
  </si>
  <si>
    <t>Baška  (8)</t>
  </si>
  <si>
    <t>Baška Voda  (9)</t>
  </si>
  <si>
    <t>Bebrina  (10)</t>
  </si>
  <si>
    <t>Bedekovčina  (11)</t>
  </si>
  <si>
    <t>Bedenica  (550)</t>
  </si>
  <si>
    <t>Bednja  (12)</t>
  </si>
  <si>
    <t>Beli Manastir  (13)</t>
  </si>
  <si>
    <t>Belica  (15)</t>
  </si>
  <si>
    <t>Belišće  (16)</t>
  </si>
  <si>
    <t>Benkovac  (17)</t>
  </si>
  <si>
    <t>Berek  (18)</t>
  </si>
  <si>
    <t>Beretinec  (19)</t>
  </si>
  <si>
    <t>Bibinje  (20)</t>
  </si>
  <si>
    <t>Bilice  (621)</t>
  </si>
  <si>
    <t>Bilje  (21)</t>
  </si>
  <si>
    <t>Biograd na Moru  (22)</t>
  </si>
  <si>
    <t>Biskupija  (310)</t>
  </si>
  <si>
    <t>Bistra  (547)</t>
  </si>
  <si>
    <t>Bizovac  (23)</t>
  </si>
  <si>
    <t>Bjelovar  (24)</t>
  </si>
  <si>
    <t>Blato  (25)</t>
  </si>
  <si>
    <t>Bogdanovci  (26)</t>
  </si>
  <si>
    <t>Bol  (27)</t>
  </si>
  <si>
    <t>Borovo  (29)</t>
  </si>
  <si>
    <t>Bosiljevo  (30)</t>
  </si>
  <si>
    <t>Bošnjaci  (32)</t>
  </si>
  <si>
    <t>Brckovljani  (33)</t>
  </si>
  <si>
    <t>Brdovec  (34)</t>
  </si>
  <si>
    <t>Djelatnosti privatnih kućanstava koja proizvode različitu robu za vlastite potrebe</t>
  </si>
  <si>
    <t>Obveze za radnike (AOP 149 do 155)</t>
  </si>
  <si>
    <t>Obveze za plaće – neto</t>
  </si>
  <si>
    <t>Obveze za naknade plaća – neto</t>
  </si>
  <si>
    <t>Obveze za plaće u naravi – neto</t>
  </si>
  <si>
    <t>Obveze za porez i prirez na dohodak iz plaća</t>
  </si>
  <si>
    <t>Obveze za doprinose iz plaća</t>
  </si>
  <si>
    <t>Obveze za doprinose na plaće</t>
  </si>
  <si>
    <t>Ostale obveze za radnike</t>
  </si>
  <si>
    <t>Obveze za materijalne rashode (AOP 157 do 163 )</t>
  </si>
  <si>
    <t>Naknade troškova radnicima</t>
  </si>
  <si>
    <t>Naknade članovima u predstavničkim i izvršnim tijelima, povjerenstavima i slično</t>
  </si>
  <si>
    <t>Obveze prema dobavljačima u zemlji</t>
  </si>
  <si>
    <t>Obveze prema dobavljačima u inozemstvu</t>
  </si>
  <si>
    <t>Ostale obveze za financiranje rashoda poslovanja</t>
  </si>
  <si>
    <t>Obveze za financijske rashode (AOP 165 do 167)</t>
  </si>
  <si>
    <t>Obveze za kamate za izdane vrijednosne papire</t>
  </si>
  <si>
    <t>Obveze za kamate za primljene kredite i zajmove</t>
  </si>
  <si>
    <t>Obveze za ostale financijske rashode</t>
  </si>
  <si>
    <t>Obveze za prikupljena sredstva pomoći</t>
  </si>
  <si>
    <t>Ostale obveze (AOP 171 do 173)</t>
  </si>
  <si>
    <t>Organizacija izvedbe projekata za zgrade</t>
  </si>
  <si>
    <t>Proizvodnja filmova, videofilmova i televizijskog programa</t>
  </si>
  <si>
    <t>ZAKLADA HRVATSKI OVČAR-CANIS PASTOLARIS CROATICUS</t>
  </si>
  <si>
    <t>04303075</t>
  </si>
  <si>
    <t>DONJA GAZA 9</t>
  </si>
  <si>
    <t>HR1824000081110238453</t>
  </si>
  <si>
    <t>BAKALE NKOLA</t>
  </si>
  <si>
    <t>VESNA AMANČIĆ</t>
  </si>
  <si>
    <t>047600882</t>
  </si>
  <si>
    <t>nv-line@ka.t-com.hr</t>
  </si>
</sst>
</file>

<file path=xl/styles.xml><?xml version="1.0" encoding="utf-8"?>
<styleSheet xmlns="http://schemas.openxmlformats.org/spreadsheetml/2006/main">
  <numFmts count="7">
    <numFmt numFmtId="172" formatCode="000"/>
    <numFmt numFmtId="173" formatCode="#,##0.0"/>
    <numFmt numFmtId="174" formatCode="0000"/>
    <numFmt numFmtId="175" formatCode="00000000000"/>
    <numFmt numFmtId="176" formatCode="00000000"/>
    <numFmt numFmtId="177" formatCode="0000000"/>
    <numFmt numFmtId="178" formatCode="#,##0.0000"/>
  </numFmts>
  <fonts count="94">
    <font>
      <sz val="10"/>
      <name val="Arial"/>
      <charset val="238"/>
    </font>
    <font>
      <sz val="10"/>
      <name val="Arial"/>
      <charset val="238"/>
    </font>
    <font>
      <sz val="10"/>
      <color indexed="8"/>
      <name val="MS Sans Serif"/>
      <charset val="238"/>
    </font>
    <font>
      <b/>
      <sz val="10"/>
      <name val="Arial CE"/>
      <family val="2"/>
      <charset val="238"/>
    </font>
    <font>
      <b/>
      <sz val="10"/>
      <color indexed="10"/>
      <name val="Arial"/>
      <family val="2"/>
      <charset val="238"/>
    </font>
    <font>
      <b/>
      <sz val="10"/>
      <name val="Arial"/>
      <family val="2"/>
      <charset val="238"/>
    </font>
    <font>
      <sz val="10"/>
      <name val="Arial"/>
      <family val="2"/>
      <charset val="238"/>
    </font>
    <font>
      <sz val="8"/>
      <color indexed="81"/>
      <name val="Arial CE"/>
      <family val="2"/>
      <charset val="238"/>
    </font>
    <font>
      <sz val="10"/>
      <color indexed="8"/>
      <name val="Arial"/>
      <family val="2"/>
      <charset val="238"/>
    </font>
    <font>
      <b/>
      <sz val="8"/>
      <color indexed="81"/>
      <name val="Tahoma"/>
      <family val="2"/>
      <charset val="238"/>
    </font>
    <font>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b/>
      <sz val="10"/>
      <color indexed="18"/>
      <name val="Arial"/>
      <family val="2"/>
      <charset val="238"/>
    </font>
    <font>
      <b/>
      <sz val="14"/>
      <color indexed="9"/>
      <name val="Arial"/>
      <family val="2"/>
      <charset val="238"/>
    </font>
    <font>
      <sz val="10"/>
      <color indexed="9"/>
      <name val="Arial"/>
      <family val="2"/>
      <charset val="238"/>
    </font>
    <font>
      <b/>
      <sz val="10"/>
      <color indexed="9"/>
      <name val="Arial"/>
      <family val="2"/>
      <charset val="238"/>
    </font>
    <font>
      <sz val="10"/>
      <color indexed="16"/>
      <name val="Arial"/>
      <family val="2"/>
      <charset val="238"/>
    </font>
    <font>
      <b/>
      <sz val="10"/>
      <color indexed="56"/>
      <name val="Arial"/>
      <family val="2"/>
      <charset val="238"/>
    </font>
    <font>
      <sz val="10"/>
      <color indexed="56"/>
      <name val="Arial"/>
      <family val="2"/>
      <charset val="238"/>
    </font>
    <font>
      <sz val="10"/>
      <color indexed="56"/>
      <name val="Arial"/>
      <family val="2"/>
      <charset val="238"/>
    </font>
    <font>
      <b/>
      <sz val="10"/>
      <color indexed="56"/>
      <name val="Arial CE"/>
      <family val="2"/>
      <charset val="238"/>
    </font>
    <font>
      <b/>
      <sz val="8"/>
      <color indexed="56"/>
      <name val="Arial"/>
      <family val="2"/>
      <charset val="238"/>
    </font>
    <font>
      <b/>
      <sz val="12"/>
      <color indexed="9"/>
      <name val="Arial"/>
      <family val="2"/>
      <charset val="238"/>
    </font>
    <font>
      <sz val="12"/>
      <color indexed="9"/>
      <name val="Arial"/>
      <family val="2"/>
      <charset val="238"/>
    </font>
    <font>
      <b/>
      <sz val="12"/>
      <color indexed="56"/>
      <name val="Arial"/>
      <family val="2"/>
      <charset val="238"/>
    </font>
    <font>
      <b/>
      <sz val="16"/>
      <color indexed="56"/>
      <name val="Arial"/>
      <family val="2"/>
      <charset val="238"/>
    </font>
    <font>
      <b/>
      <sz val="14"/>
      <color indexed="56"/>
      <name val="Arial"/>
      <family val="2"/>
      <charset val="238"/>
    </font>
    <font>
      <b/>
      <sz val="8"/>
      <name val="Arial"/>
      <family val="2"/>
      <charset val="238"/>
    </font>
    <font>
      <b/>
      <sz val="8"/>
      <color indexed="9"/>
      <name val="Arial"/>
      <family val="2"/>
      <charset val="238"/>
    </font>
    <font>
      <sz val="12"/>
      <name val="Arial"/>
      <family val="2"/>
      <charset val="238"/>
    </font>
    <font>
      <b/>
      <sz val="10"/>
      <color indexed="16"/>
      <name val="Arial"/>
      <family val="2"/>
      <charset val="238"/>
    </font>
    <font>
      <sz val="10"/>
      <color indexed="8"/>
      <name val="Arial"/>
      <family val="2"/>
      <charset val="238"/>
    </font>
    <font>
      <sz val="8"/>
      <color indexed="22"/>
      <name val="Arial"/>
      <family val="2"/>
      <charset val="238"/>
    </font>
    <font>
      <b/>
      <sz val="8"/>
      <color indexed="22"/>
      <name val="Arial"/>
      <family val="2"/>
      <charset val="238"/>
    </font>
    <font>
      <sz val="9"/>
      <name val="Arial"/>
      <family val="2"/>
      <charset val="238"/>
    </font>
    <font>
      <b/>
      <sz val="14"/>
      <color indexed="10"/>
      <name val="Arial"/>
      <family val="2"/>
      <charset val="238"/>
    </font>
    <font>
      <sz val="9"/>
      <name val="Arial"/>
      <family val="2"/>
      <charset val="238"/>
    </font>
    <font>
      <sz val="10"/>
      <color indexed="12"/>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color indexed="8"/>
      <name val="Arial"/>
      <family val="2"/>
      <charset val="238"/>
    </font>
    <font>
      <b/>
      <sz val="9"/>
      <color indexed="56"/>
      <name val="Arial"/>
      <family val="2"/>
      <charset val="238"/>
    </font>
    <font>
      <b/>
      <sz val="9"/>
      <name val="Arial"/>
      <family val="2"/>
      <charset val="238"/>
    </font>
    <font>
      <b/>
      <sz val="18"/>
      <color indexed="56"/>
      <name val="Arial"/>
      <family val="2"/>
      <charset val="238"/>
    </font>
    <font>
      <u/>
      <sz val="10"/>
      <color indexed="12"/>
      <name val="Arial"/>
      <family val="2"/>
      <charset val="238"/>
    </font>
    <font>
      <b/>
      <sz val="8"/>
      <color indexed="18"/>
      <name val="Arial"/>
      <family val="2"/>
      <charset val="238"/>
    </font>
    <font>
      <b/>
      <sz val="9"/>
      <color indexed="9"/>
      <name val="Arial"/>
      <family val="2"/>
      <charset val="238"/>
    </font>
    <font>
      <sz val="11"/>
      <color indexed="8"/>
      <name val="Arial"/>
      <family val="2"/>
      <charset val="238"/>
    </font>
    <font>
      <b/>
      <sz val="11"/>
      <color indexed="8"/>
      <name val="Arial"/>
      <family val="2"/>
      <charset val="238"/>
    </font>
    <font>
      <sz val="11"/>
      <color indexed="56"/>
      <name val="Arial"/>
      <family val="2"/>
      <charset val="238"/>
    </font>
    <font>
      <b/>
      <sz val="12"/>
      <color indexed="12"/>
      <name val="Arial"/>
      <family val="2"/>
      <charset val="238"/>
    </font>
    <font>
      <sz val="12"/>
      <color indexed="12"/>
      <name val="Arial"/>
      <family val="2"/>
      <charset val="238"/>
    </font>
    <font>
      <sz val="7"/>
      <name val="Arial"/>
      <family val="2"/>
      <charset val="238"/>
    </font>
    <font>
      <sz val="11"/>
      <name val="Arial"/>
      <family val="2"/>
      <charset val="238"/>
    </font>
    <font>
      <b/>
      <sz val="11"/>
      <name val="Arial"/>
      <family val="2"/>
      <charset val="238"/>
    </font>
    <font>
      <b/>
      <sz val="11"/>
      <color indexed="10"/>
      <name val="Arial"/>
      <family val="2"/>
      <charset val="238"/>
    </font>
    <font>
      <b/>
      <sz val="8"/>
      <name val="Arial CE"/>
      <family val="2"/>
      <charset val="238"/>
    </font>
    <font>
      <b/>
      <sz val="8"/>
      <color indexed="57"/>
      <name val="Arial"/>
      <family val="2"/>
      <charset val="238"/>
    </font>
    <font>
      <b/>
      <sz val="12"/>
      <color indexed="13"/>
      <name val="Arial"/>
      <family val="2"/>
      <charset val="238"/>
    </font>
    <font>
      <sz val="12"/>
      <color indexed="13"/>
      <name val="Arial"/>
      <family val="2"/>
      <charset val="238"/>
    </font>
    <font>
      <b/>
      <sz val="10"/>
      <color indexed="26"/>
      <name val="Arial"/>
      <family val="2"/>
      <charset val="238"/>
    </font>
    <font>
      <sz val="9"/>
      <color indexed="56"/>
      <name val="Arial"/>
      <family val="2"/>
      <charset val="238"/>
    </font>
    <font>
      <b/>
      <sz val="12"/>
      <color indexed="10"/>
      <name val="Arial"/>
      <family val="2"/>
      <charset val="238"/>
    </font>
    <font>
      <b/>
      <sz val="11"/>
      <color indexed="56"/>
      <name val="Arial"/>
      <family val="2"/>
      <charset val="238"/>
    </font>
    <font>
      <b/>
      <sz val="11"/>
      <color indexed="16"/>
      <name val="Arial"/>
      <family val="2"/>
      <charset val="238"/>
    </font>
    <font>
      <sz val="9"/>
      <color indexed="9"/>
      <name val="Arial"/>
      <family val="2"/>
      <charset val="238"/>
    </font>
    <font>
      <b/>
      <sz val="11"/>
      <color indexed="12"/>
      <name val="Arial"/>
      <family val="2"/>
      <charset val="238"/>
    </font>
    <font>
      <b/>
      <sz val="8"/>
      <color indexed="23"/>
      <name val="Arial"/>
      <family val="2"/>
      <charset val="238"/>
    </font>
    <font>
      <sz val="8"/>
      <color indexed="23"/>
      <name val="Arial"/>
      <family val="2"/>
      <charset val="238"/>
    </font>
    <font>
      <sz val="9"/>
      <color indexed="81"/>
      <name val="Tahoma"/>
      <charset val="1"/>
    </font>
    <font>
      <b/>
      <sz val="9"/>
      <color indexed="81"/>
      <name val="Tahoma"/>
      <charset val="1"/>
    </font>
    <font>
      <b/>
      <sz val="9"/>
      <color indexed="12"/>
      <name val="Arial"/>
      <family val="2"/>
      <charset val="238"/>
    </font>
    <font>
      <b/>
      <sz val="12"/>
      <name val="Arial"/>
      <family val="2"/>
      <charset val="238"/>
    </font>
    <font>
      <sz val="10"/>
      <color indexed="12"/>
      <name val="Arial"/>
      <charset val="238"/>
    </font>
    <font>
      <i/>
      <sz val="12"/>
      <name val="Times New Roman"/>
      <family val="1"/>
      <charset val="238"/>
    </font>
    <font>
      <sz val="12"/>
      <name val="Arial"/>
      <charset val="238"/>
    </font>
    <font>
      <b/>
      <sz val="9"/>
      <color indexed="10"/>
      <name val="Arial"/>
      <family val="2"/>
      <charset val="23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22"/>
        <bgColor indexed="64"/>
      </patternFill>
    </fill>
    <fill>
      <patternFill patternType="lightGray">
        <fgColor indexed="22"/>
      </patternFill>
    </fill>
    <fill>
      <patternFill patternType="solid">
        <fgColor indexed="56"/>
        <bgColor indexed="64"/>
      </patternFill>
    </fill>
    <fill>
      <patternFill patternType="solid">
        <fgColor indexed="56"/>
        <bgColor indexed="22"/>
      </patternFill>
    </fill>
    <fill>
      <patternFill patternType="lightGray">
        <fgColor indexed="22"/>
        <bgColor indexed="22"/>
      </patternFill>
    </fill>
    <fill>
      <patternFill patternType="solid">
        <fgColor indexed="26"/>
        <bgColor indexed="64"/>
      </patternFill>
    </fill>
    <fill>
      <patternFill patternType="solid">
        <fgColor indexed="55"/>
        <bgColor indexed="64"/>
      </patternFill>
    </fill>
    <fill>
      <patternFill patternType="solid">
        <fgColor indexed="13"/>
        <bgColor indexed="64"/>
      </patternFill>
    </fill>
    <fill>
      <patternFill patternType="mediumGray">
        <fgColor indexed="13"/>
      </patternFill>
    </fill>
    <fill>
      <patternFill patternType="mediumGray">
        <fgColor indexed="43"/>
      </patternFill>
    </fill>
    <fill>
      <patternFill patternType="solid">
        <fgColor indexed="9"/>
        <bgColor indexed="64"/>
      </patternFill>
    </fill>
    <fill>
      <patternFill patternType="solid">
        <fgColor indexed="43"/>
        <bgColor indexed="64"/>
      </patternFill>
    </fill>
    <fill>
      <patternFill patternType="solid">
        <fgColor indexed="23"/>
        <bgColor indexed="64"/>
      </patternFill>
    </fill>
  </fills>
  <borders count="14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8"/>
      </bottom>
      <diagonal/>
    </border>
    <border>
      <left style="thin">
        <color indexed="9"/>
      </left>
      <right style="thin">
        <color indexed="9"/>
      </right>
      <top style="thin">
        <color indexed="9"/>
      </top>
      <bottom/>
      <diagonal/>
    </border>
    <border>
      <left style="thin">
        <color indexed="9"/>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thin">
        <color indexed="9"/>
      </right>
      <top style="thin">
        <color indexed="8"/>
      </top>
      <bottom style="thin">
        <color indexed="8"/>
      </bottom>
      <diagonal/>
    </border>
    <border>
      <left/>
      <right/>
      <top/>
      <bottom style="thin">
        <color indexed="64"/>
      </bottom>
      <diagonal/>
    </border>
    <border>
      <left style="thin">
        <color indexed="8"/>
      </left>
      <right style="thin">
        <color indexed="9"/>
      </right>
      <top style="thin">
        <color indexed="8"/>
      </top>
      <bottom/>
      <diagonal/>
    </border>
    <border>
      <left style="thin">
        <color indexed="9"/>
      </left>
      <right style="thin">
        <color indexed="9"/>
      </right>
      <top style="thin">
        <color indexed="8"/>
      </top>
      <bottom/>
      <diagonal/>
    </border>
    <border>
      <left style="thin">
        <color indexed="9"/>
      </left>
      <right style="thin">
        <color indexed="8"/>
      </right>
      <top style="thin">
        <color indexed="8"/>
      </top>
      <bottom/>
      <diagonal/>
    </border>
    <border>
      <left/>
      <right/>
      <top/>
      <bottom style="thin">
        <color indexed="55"/>
      </bottom>
      <diagonal/>
    </border>
    <border>
      <left/>
      <right/>
      <top/>
      <bottom style="medium">
        <color indexed="22"/>
      </bottom>
      <diagonal/>
    </border>
    <border>
      <left style="thin">
        <color indexed="8"/>
      </left>
      <right style="thin">
        <color indexed="64"/>
      </right>
      <top style="thin">
        <color indexed="8"/>
      </top>
      <bottom style="thin">
        <color indexed="22"/>
      </bottom>
      <diagonal/>
    </border>
    <border>
      <left style="thin">
        <color indexed="8"/>
      </left>
      <right style="thin">
        <color indexed="64"/>
      </right>
      <top style="thin">
        <color indexed="22"/>
      </top>
      <bottom style="thin">
        <color indexed="64"/>
      </bottom>
      <diagonal/>
    </border>
    <border>
      <left style="thin">
        <color indexed="64"/>
      </left>
      <right style="hair">
        <color indexed="64"/>
      </right>
      <top style="thin">
        <color indexed="8"/>
      </top>
      <bottom style="thin">
        <color indexed="22"/>
      </bottom>
      <diagonal/>
    </border>
    <border>
      <left style="thin">
        <color indexed="64"/>
      </left>
      <right style="hair">
        <color indexed="64"/>
      </right>
      <top style="thin">
        <color indexed="22"/>
      </top>
      <bottom style="thin">
        <color indexed="22"/>
      </bottom>
      <diagonal/>
    </border>
    <border>
      <left style="thin">
        <color indexed="64"/>
      </left>
      <right style="hair">
        <color indexed="64"/>
      </right>
      <top style="thin">
        <color indexed="22"/>
      </top>
      <bottom style="thin">
        <color indexed="8"/>
      </bottom>
      <diagonal/>
    </border>
    <border>
      <left style="thin">
        <color indexed="8"/>
      </left>
      <right style="thin">
        <color indexed="64"/>
      </right>
      <top style="thin">
        <color indexed="22"/>
      </top>
      <bottom style="thin">
        <color indexed="22"/>
      </bottom>
      <diagonal/>
    </border>
    <border>
      <left style="thin">
        <color indexed="64"/>
      </left>
      <right style="hair">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right style="thin">
        <color indexed="64"/>
      </right>
      <top style="thin">
        <color indexed="8"/>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right/>
      <top/>
      <bottom style="medium">
        <color indexed="55"/>
      </bottom>
      <diagonal/>
    </border>
    <border>
      <left style="thin">
        <color indexed="22"/>
      </left>
      <right style="thin">
        <color indexed="64"/>
      </right>
      <top style="thin">
        <color indexed="8"/>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8"/>
      </bottom>
      <diagonal/>
    </border>
    <border>
      <left style="thin">
        <color indexed="64"/>
      </left>
      <right/>
      <top style="thin">
        <color indexed="64"/>
      </top>
      <bottom style="thin">
        <color indexed="22"/>
      </bottom>
      <diagonal/>
    </border>
    <border>
      <left style="thin">
        <color indexed="64"/>
      </left>
      <right/>
      <top style="thin">
        <color indexed="22"/>
      </top>
      <bottom style="thin">
        <color indexed="64"/>
      </bottom>
      <diagonal/>
    </border>
    <border>
      <left style="thin">
        <color indexed="64"/>
      </left>
      <right/>
      <top style="thin">
        <color indexed="22"/>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top style="thin">
        <color indexed="8"/>
      </top>
      <bottom style="thin">
        <color indexed="22"/>
      </bottom>
      <diagonal/>
    </border>
    <border>
      <left style="thin">
        <color indexed="8"/>
      </left>
      <right/>
      <top style="thin">
        <color indexed="22"/>
      </top>
      <bottom style="thin">
        <color indexed="22"/>
      </bottom>
      <diagonal/>
    </border>
    <border>
      <left style="thin">
        <color indexed="8"/>
      </left>
      <right/>
      <top style="thin">
        <color indexed="22"/>
      </top>
      <bottom style="thin">
        <color indexed="8"/>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22"/>
      </bottom>
      <diagonal/>
    </border>
    <border>
      <left style="thin">
        <color indexed="9"/>
      </left>
      <right style="thin">
        <color indexed="9"/>
      </right>
      <top style="thin">
        <color indexed="64"/>
      </top>
      <bottom style="thin">
        <color indexed="64"/>
      </bottom>
      <diagonal/>
    </border>
    <border>
      <left style="thin">
        <color indexed="9"/>
      </left>
      <right style="thin">
        <color indexed="9"/>
      </right>
      <top/>
      <bottom/>
      <diagonal/>
    </border>
    <border>
      <left style="thin">
        <color indexed="64"/>
      </left>
      <right style="thin">
        <color indexed="9"/>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22"/>
      </top>
      <bottom/>
      <diagonal/>
    </border>
    <border>
      <left style="thin">
        <color indexed="8"/>
      </left>
      <right style="thin">
        <color indexed="8"/>
      </right>
      <top style="thin">
        <color indexed="22"/>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9"/>
      </left>
      <right/>
      <top style="thin">
        <color indexed="64"/>
      </top>
      <bottom style="thin">
        <color indexed="64"/>
      </bottom>
      <diagonal/>
    </border>
    <border>
      <left/>
      <right style="thin">
        <color indexed="8"/>
      </right>
      <top style="thin">
        <color indexed="8"/>
      </top>
      <bottom style="thin">
        <color indexed="22"/>
      </bottom>
      <diagonal/>
    </border>
    <border>
      <left/>
      <right style="thin">
        <color indexed="8"/>
      </right>
      <top style="thin">
        <color indexed="22"/>
      </top>
      <bottom style="thin">
        <color indexed="64"/>
      </bottom>
      <diagonal/>
    </border>
    <border>
      <left/>
      <right style="thin">
        <color indexed="8"/>
      </right>
      <top style="thin">
        <color indexed="22"/>
      </top>
      <bottom style="thin">
        <color indexed="22"/>
      </bottom>
      <diagonal/>
    </border>
    <border>
      <left style="thin">
        <color indexed="64"/>
      </left>
      <right style="thin">
        <color indexed="8"/>
      </right>
      <top style="thin">
        <color indexed="22"/>
      </top>
      <bottom style="thin">
        <color indexed="22"/>
      </bottom>
      <diagonal/>
    </border>
    <border>
      <left style="thin">
        <color indexed="64"/>
      </left>
      <right style="thin">
        <color indexed="8"/>
      </right>
      <top style="thin">
        <color indexed="22"/>
      </top>
      <bottom style="thin">
        <color indexed="64"/>
      </bottom>
      <diagonal/>
    </border>
    <border>
      <left style="thin">
        <color indexed="8"/>
      </left>
      <right style="thin">
        <color indexed="8"/>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ck">
        <color indexed="56"/>
      </top>
      <bottom style="thin">
        <color indexed="64"/>
      </bottom>
      <diagonal/>
    </border>
    <border>
      <left/>
      <right/>
      <top style="thick">
        <color indexed="56"/>
      </top>
      <bottom style="thin">
        <color indexed="64"/>
      </bottom>
      <diagonal/>
    </border>
    <border>
      <left/>
      <right style="thin">
        <color indexed="64"/>
      </right>
      <top style="thick">
        <color indexed="56"/>
      </top>
      <bottom style="thin">
        <color indexed="64"/>
      </bottom>
      <diagonal/>
    </border>
    <border>
      <left style="thin">
        <color indexed="64"/>
      </left>
      <right/>
      <top/>
      <bottom style="thick">
        <color indexed="56"/>
      </bottom>
      <diagonal/>
    </border>
    <border>
      <left/>
      <right/>
      <top/>
      <bottom style="thick">
        <color indexed="56"/>
      </bottom>
      <diagonal/>
    </border>
    <border>
      <left/>
      <right style="thin">
        <color indexed="64"/>
      </right>
      <top/>
      <bottom style="thick">
        <color indexed="56"/>
      </bottom>
      <diagonal/>
    </border>
    <border>
      <left style="thick">
        <color indexed="56"/>
      </left>
      <right/>
      <top style="thick">
        <color indexed="56"/>
      </top>
      <bottom style="thick">
        <color indexed="56"/>
      </bottom>
      <diagonal/>
    </border>
    <border>
      <left/>
      <right/>
      <top style="thick">
        <color indexed="56"/>
      </top>
      <bottom style="thick">
        <color indexed="56"/>
      </bottom>
      <diagonal/>
    </border>
    <border>
      <left/>
      <right style="thick">
        <color indexed="56"/>
      </right>
      <top style="thick">
        <color indexed="56"/>
      </top>
      <bottom style="thick">
        <color indexed="56"/>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hair">
        <color indexed="64"/>
      </left>
      <right style="hair">
        <color indexed="64"/>
      </right>
      <top style="thin">
        <color indexed="22"/>
      </top>
      <bottom style="thin">
        <color indexed="22"/>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22"/>
      </top>
      <bottom style="thin">
        <color indexed="8"/>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9"/>
      </left>
      <right style="thin">
        <color indexed="9"/>
      </right>
      <top style="thin">
        <color indexed="8"/>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8"/>
      </right>
      <top style="thin">
        <color indexed="9"/>
      </top>
      <bottom/>
      <diagonal/>
    </border>
    <border>
      <left style="hair">
        <color indexed="64"/>
      </left>
      <right/>
      <top style="thin">
        <color indexed="22"/>
      </top>
      <bottom style="thin">
        <color indexed="64"/>
      </bottom>
      <diagonal/>
    </border>
    <border>
      <left/>
      <right/>
      <top style="thin">
        <color indexed="22"/>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64"/>
      </left>
      <right style="hair">
        <color indexed="64"/>
      </right>
      <top style="thin">
        <color indexed="8"/>
      </top>
      <bottom style="thin">
        <color indexed="22"/>
      </bottom>
      <diagonal/>
    </border>
    <border>
      <left style="thin">
        <color indexed="8"/>
      </left>
      <right/>
      <top style="thin">
        <color indexed="8"/>
      </top>
      <bottom/>
      <diagonal/>
    </border>
    <border>
      <left/>
      <right/>
      <top style="thin">
        <color indexed="8"/>
      </top>
      <bottom/>
      <diagonal/>
    </border>
    <border>
      <left/>
      <right style="thin">
        <color indexed="9"/>
      </right>
      <top style="thin">
        <color indexed="8"/>
      </top>
      <bottom/>
      <diagonal/>
    </border>
    <border>
      <left/>
      <right/>
      <top/>
      <bottom style="thin">
        <color indexed="8"/>
      </bottom>
      <diagonal/>
    </border>
    <border>
      <left/>
      <right style="thin">
        <color indexed="9"/>
      </right>
      <top/>
      <bottom style="thin">
        <color indexed="8"/>
      </bottom>
      <diagonal/>
    </border>
    <border>
      <left/>
      <right/>
      <top style="medium">
        <color indexed="55"/>
      </top>
      <bottom style="medium">
        <color indexed="55"/>
      </bottom>
      <diagonal/>
    </border>
    <border>
      <left style="medium">
        <color indexed="64"/>
      </left>
      <right/>
      <top style="medium">
        <color indexed="64"/>
      </top>
      <bottom style="medium">
        <color indexed="64"/>
      </bottom>
      <diagonal/>
    </border>
    <border>
      <left/>
      <right style="thin">
        <color indexed="9"/>
      </right>
      <top style="thin">
        <color indexed="8"/>
      </top>
      <bottom style="thin">
        <color indexed="8"/>
      </bottom>
      <diagonal/>
    </border>
    <border>
      <left style="hair">
        <color indexed="64"/>
      </left>
      <right/>
      <top style="thin">
        <color indexed="22"/>
      </top>
      <bottom style="thin">
        <color indexed="22"/>
      </bottom>
      <diagonal/>
    </border>
    <border>
      <left/>
      <right/>
      <top style="thin">
        <color indexed="22"/>
      </top>
      <bottom style="thin">
        <color indexed="22"/>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8"/>
      </right>
      <top/>
      <bottom style="thin">
        <color indexed="8"/>
      </bottom>
      <diagonal/>
    </border>
    <border>
      <left style="hair">
        <color indexed="64"/>
      </left>
      <right/>
      <top style="thin">
        <color indexed="8"/>
      </top>
      <bottom style="thin">
        <color indexed="22"/>
      </bottom>
      <diagonal/>
    </border>
    <border>
      <left/>
      <right/>
      <top style="thin">
        <color indexed="8"/>
      </top>
      <bottom style="thin">
        <color indexed="22"/>
      </bottom>
      <diagonal/>
    </border>
    <border>
      <left/>
      <right/>
      <top style="thin">
        <color indexed="22"/>
      </top>
      <bottom style="thin">
        <color indexed="8"/>
      </bottom>
      <diagonal/>
    </border>
    <border>
      <left/>
      <right style="thin">
        <color indexed="8"/>
      </right>
      <top style="thin">
        <color indexed="22"/>
      </top>
      <bottom style="thin">
        <color indexed="8"/>
      </bottom>
      <diagonal/>
    </border>
    <border>
      <left/>
      <right/>
      <top style="thin">
        <color indexed="22"/>
      </top>
      <bottom/>
      <diagonal/>
    </border>
    <border>
      <left/>
      <right style="thin">
        <color indexed="8"/>
      </right>
      <top style="thin">
        <color indexed="22"/>
      </top>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style="medium">
        <color indexed="64"/>
      </right>
      <top/>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7">
    <xf numFmtId="0" fontId="0" fillId="0" borderId="0"/>
    <xf numFmtId="0" fontId="40" fillId="2"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8"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2" fillId="3" borderId="0" applyNumberFormat="0" applyBorder="0" applyAlignment="0" applyProtection="0"/>
    <xf numFmtId="0" fontId="43" fillId="21" borderId="2" applyNumberFormat="0" applyAlignment="0" applyProtection="0"/>
    <xf numFmtId="0" fontId="44" fillId="22" borderId="3" applyNumberFormat="0" applyAlignment="0" applyProtection="0"/>
    <xf numFmtId="0" fontId="45" fillId="0" borderId="0" applyNumberFormat="0" applyFill="0" applyBorder="0" applyAlignment="0" applyProtection="0"/>
    <xf numFmtId="0" fontId="46" fillId="4" borderId="0" applyNumberFormat="0" applyBorder="0" applyAlignment="0" applyProtection="0"/>
    <xf numFmtId="0" fontId="47" fillId="0" borderId="4" applyNumberFormat="0" applyFill="0" applyAlignment="0" applyProtection="0"/>
    <xf numFmtId="0" fontId="48" fillId="0" borderId="5" applyNumberFormat="0" applyFill="0" applyAlignment="0" applyProtection="0"/>
    <xf numFmtId="0" fontId="49" fillId="0" borderId="6" applyNumberFormat="0" applyFill="0" applyAlignment="0" applyProtection="0"/>
    <xf numFmtId="0" fontId="49" fillId="0" borderId="0" applyNumberFormat="0" applyFill="0" applyBorder="0" applyAlignment="0" applyProtection="0"/>
    <xf numFmtId="0" fontId="6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0" fillId="7" borderId="2" applyNumberFormat="0" applyAlignment="0" applyProtection="0"/>
    <xf numFmtId="0" fontId="51" fillId="0" borderId="8" applyNumberFormat="0" applyFill="0" applyAlignment="0" applyProtection="0"/>
    <xf numFmtId="0" fontId="52" fillId="23" borderId="0" applyNumberFormat="0" applyBorder="0" applyAlignment="0" applyProtection="0"/>
    <xf numFmtId="0" fontId="2" fillId="0" borderId="0"/>
    <xf numFmtId="0" fontId="2" fillId="0" borderId="0"/>
    <xf numFmtId="0" fontId="2" fillId="0" borderId="0"/>
    <xf numFmtId="0" fontId="2" fillId="0" borderId="0"/>
    <xf numFmtId="0" fontId="1" fillId="0" borderId="0"/>
    <xf numFmtId="0" fontId="6" fillId="0" borderId="0"/>
    <xf numFmtId="0" fontId="1" fillId="20" borderId="1" applyNumberFormat="0" applyFont="0" applyAlignment="0" applyProtection="0"/>
    <xf numFmtId="0" fontId="40" fillId="0" borderId="0"/>
    <xf numFmtId="0" fontId="40" fillId="0" borderId="0"/>
    <xf numFmtId="0" fontId="38" fillId="0" borderId="0"/>
    <xf numFmtId="0" fontId="8" fillId="0" borderId="0"/>
    <xf numFmtId="0" fontId="40" fillId="0" borderId="0"/>
    <xf numFmtId="0" fontId="8" fillId="0" borderId="0"/>
    <xf numFmtId="0" fontId="53" fillId="21" borderId="7" applyNumberFormat="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cellStyleXfs>
  <cellXfs count="581">
    <xf numFmtId="0" fontId="0" fillId="0" borderId="0" xfId="0"/>
    <xf numFmtId="0" fontId="0" fillId="0" borderId="0" xfId="0" applyFill="1"/>
    <xf numFmtId="0" fontId="0" fillId="0" borderId="0" xfId="0" applyFill="1" applyAlignment="1">
      <alignment horizontal="center" vertical="center" wrapText="1"/>
    </xf>
    <xf numFmtId="0" fontId="0" fillId="0" borderId="0" xfId="0" applyFill="1" applyBorder="1"/>
    <xf numFmtId="0" fontId="0" fillId="0" borderId="0" xfId="0" applyFill="1" applyBorder="1" applyAlignment="1">
      <alignment horizontal="center"/>
    </xf>
    <xf numFmtId="0" fontId="6" fillId="0" borderId="0" xfId="0" applyFont="1" applyFill="1"/>
    <xf numFmtId="0" fontId="6" fillId="0" borderId="0" xfId="0" applyNumberFormat="1" applyFont="1" applyFill="1"/>
    <xf numFmtId="4" fontId="6" fillId="0" borderId="0" xfId="0" applyNumberFormat="1" applyFont="1" applyFill="1"/>
    <xf numFmtId="3" fontId="6" fillId="0" borderId="0" xfId="0" applyNumberFormat="1" applyFont="1" applyFill="1"/>
    <xf numFmtId="49" fontId="6" fillId="0" borderId="0" xfId="0" applyNumberFormat="1" applyFont="1" applyFill="1"/>
    <xf numFmtId="3" fontId="0" fillId="0" borderId="0" xfId="0" applyNumberFormat="1" applyFill="1"/>
    <xf numFmtId="49" fontId="33" fillId="0" borderId="0" xfId="0" applyNumberFormat="1" applyFont="1" applyFill="1"/>
    <xf numFmtId="49" fontId="33" fillId="0" borderId="0" xfId="0" applyNumberFormat="1" applyFont="1" applyFill="1" applyAlignment="1">
      <alignment horizontal="center"/>
    </xf>
    <xf numFmtId="14" fontId="0" fillId="0" borderId="0" xfId="0" applyNumberFormat="1"/>
    <xf numFmtId="0" fontId="6" fillId="0" borderId="0" xfId="0" applyFont="1" applyFill="1" applyBorder="1"/>
    <xf numFmtId="0" fontId="3" fillId="24" borderId="10" xfId="43" applyFont="1" applyFill="1" applyBorder="1" applyAlignment="1" applyProtection="1">
      <alignment horizontal="center" vertical="center"/>
      <protection hidden="1"/>
    </xf>
    <xf numFmtId="14" fontId="21" fillId="0" borderId="11" xfId="40" applyNumberFormat="1"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wrapText="1"/>
      <protection hidden="1"/>
    </xf>
    <xf numFmtId="0" fontId="17" fillId="0" borderId="0" xfId="36" applyFont="1" applyFill="1" applyBorder="1" applyAlignment="1" applyProtection="1">
      <alignment horizontal="center" vertical="center" wrapText="1"/>
      <protection hidden="1"/>
    </xf>
    <xf numFmtId="0" fontId="0" fillId="0" borderId="0" xfId="0" applyFill="1" applyBorder="1" applyAlignment="1" applyProtection="1">
      <alignment wrapText="1"/>
      <protection hidden="1"/>
    </xf>
    <xf numFmtId="0" fontId="0" fillId="0" borderId="0" xfId="0" applyFill="1" applyProtection="1">
      <protection hidden="1"/>
    </xf>
    <xf numFmtId="0" fontId="0" fillId="0" borderId="0" xfId="0" applyFill="1" applyBorder="1" applyProtection="1">
      <protection hidden="1"/>
    </xf>
    <xf numFmtId="0" fontId="19" fillId="0" borderId="0" xfId="0" applyFont="1" applyFill="1" applyProtection="1">
      <protection hidden="1"/>
    </xf>
    <xf numFmtId="0" fontId="0" fillId="0" borderId="0" xfId="0" applyFill="1" applyAlignment="1" applyProtection="1">
      <protection hidden="1"/>
    </xf>
    <xf numFmtId="172" fontId="31" fillId="0" borderId="0" xfId="0" applyNumberFormat="1" applyFont="1" applyFill="1" applyBorder="1" applyAlignment="1" applyProtection="1">
      <alignment horizontal="center" vertical="center"/>
      <protection hidden="1"/>
    </xf>
    <xf numFmtId="0" fontId="31" fillId="0" borderId="0" xfId="0" applyFont="1" applyFill="1" applyBorder="1" applyAlignment="1" applyProtection="1">
      <alignment horizontal="left" vertical="top" wrapText="1"/>
      <protection hidden="1"/>
    </xf>
    <xf numFmtId="3" fontId="31" fillId="0" borderId="0" xfId="0" applyNumberFormat="1" applyFont="1" applyFill="1" applyBorder="1" applyAlignment="1" applyProtection="1">
      <alignment horizontal="right" vertical="top"/>
      <protection hidden="1"/>
    </xf>
    <xf numFmtId="0" fontId="6" fillId="0" borderId="0" xfId="0" applyFont="1" applyAlignment="1">
      <alignment vertical="center"/>
    </xf>
    <xf numFmtId="0" fontId="6" fillId="0" borderId="0" xfId="0" applyFont="1"/>
    <xf numFmtId="1" fontId="6" fillId="0" borderId="0" xfId="0" applyNumberFormat="1" applyFont="1" applyAlignment="1">
      <alignment vertical="center"/>
    </xf>
    <xf numFmtId="0" fontId="5" fillId="0" borderId="0" xfId="0" applyFont="1" applyAlignment="1">
      <alignment vertical="center"/>
    </xf>
    <xf numFmtId="0" fontId="33" fillId="0" borderId="0" xfId="50" applyFont="1" applyFill="1" applyBorder="1" applyAlignment="1">
      <alignment horizontal="right" vertical="center"/>
    </xf>
    <xf numFmtId="0" fontId="33" fillId="0" borderId="0" xfId="50" applyFont="1" applyFill="1" applyBorder="1" applyAlignment="1">
      <alignment vertical="center"/>
    </xf>
    <xf numFmtId="1" fontId="33" fillId="0" borderId="0" xfId="50" applyNumberFormat="1" applyFont="1" applyFill="1" applyBorder="1" applyAlignment="1">
      <alignment horizontal="right"/>
    </xf>
    <xf numFmtId="0" fontId="6" fillId="0" borderId="0" xfId="0" applyFont="1" applyFill="1" applyBorder="1" applyAlignment="1">
      <alignment vertical="center"/>
    </xf>
    <xf numFmtId="49" fontId="33" fillId="0" borderId="0" xfId="40" applyNumberFormat="1" applyFont="1" applyFill="1" applyBorder="1" applyAlignment="1"/>
    <xf numFmtId="0" fontId="6" fillId="0" borderId="0" xfId="0" applyFont="1" applyFill="1" applyBorder="1" applyAlignment="1"/>
    <xf numFmtId="49" fontId="19" fillId="0" borderId="0" xfId="0" applyNumberFormat="1" applyFont="1" applyBorder="1" applyAlignment="1" applyProtection="1">
      <alignment horizontal="left" vertical="center"/>
    </xf>
    <xf numFmtId="0" fontId="20" fillId="0" borderId="0" xfId="0" applyFont="1" applyAlignment="1" applyProtection="1">
      <alignment vertical="center"/>
    </xf>
    <xf numFmtId="3" fontId="19" fillId="0" borderId="0" xfId="0" applyNumberFormat="1" applyFont="1" applyBorder="1" applyAlignment="1" applyProtection="1">
      <alignment horizontal="right" vertical="center"/>
    </xf>
    <xf numFmtId="49" fontId="19" fillId="0" borderId="0" xfId="0" applyNumberFormat="1" applyFont="1" applyFill="1" applyBorder="1" applyAlignment="1" applyProtection="1">
      <alignment horizontal="left" vertical="center"/>
    </xf>
    <xf numFmtId="3" fontId="19" fillId="0" borderId="0" xfId="0" applyNumberFormat="1" applyFont="1" applyBorder="1" applyAlignment="1" applyProtection="1">
      <alignment vertical="center"/>
    </xf>
    <xf numFmtId="49" fontId="32" fillId="25" borderId="12" xfId="0" applyNumberFormat="1" applyFont="1" applyFill="1" applyBorder="1" applyAlignment="1" applyProtection="1">
      <alignment horizontal="center" vertical="center"/>
      <protection locked="0"/>
    </xf>
    <xf numFmtId="1" fontId="33" fillId="0" borderId="0" xfId="50" applyNumberFormat="1" applyFont="1" applyFill="1" applyBorder="1" applyAlignment="1">
      <alignment horizontal="right" vertical="center"/>
    </xf>
    <xf numFmtId="49" fontId="33" fillId="0" borderId="0" xfId="40" applyNumberFormat="1" applyFont="1" applyFill="1" applyBorder="1" applyAlignment="1">
      <alignment vertical="center"/>
    </xf>
    <xf numFmtId="0" fontId="28" fillId="0" borderId="0" xfId="0" applyFont="1" applyFill="1" applyAlignment="1" applyProtection="1">
      <alignment horizontal="center" vertical="center" wrapText="1"/>
      <protection hidden="1"/>
    </xf>
    <xf numFmtId="0" fontId="19" fillId="0" borderId="0" xfId="45" applyFont="1" applyBorder="1" applyAlignment="1" applyProtection="1">
      <alignment horizontal="right" shrinkToFit="1"/>
    </xf>
    <xf numFmtId="0" fontId="0" fillId="0" borderId="0" xfId="0" applyFill="1" applyAlignment="1"/>
    <xf numFmtId="0" fontId="34" fillId="0" borderId="0" xfId="45" applyNumberFormat="1" applyFont="1" applyFill="1" applyBorder="1" applyAlignment="1" applyProtection="1"/>
    <xf numFmtId="3" fontId="19" fillId="0" borderId="0" xfId="45" applyNumberFormat="1" applyFont="1" applyBorder="1" applyAlignment="1" applyProtection="1">
      <alignment horizontal="left" vertical="center" shrinkToFit="1"/>
    </xf>
    <xf numFmtId="0" fontId="20" fillId="0" borderId="0" xfId="45" applyFont="1" applyBorder="1" applyAlignment="1" applyProtection="1">
      <alignment horizontal="left" vertical="center" shrinkToFit="1"/>
    </xf>
    <xf numFmtId="3" fontId="19" fillId="0" borderId="0" xfId="45" applyNumberFormat="1" applyFont="1" applyFill="1" applyBorder="1" applyAlignment="1" applyProtection="1">
      <alignment vertical="center"/>
    </xf>
    <xf numFmtId="0" fontId="19" fillId="0" borderId="0" xfId="45" applyFont="1" applyBorder="1" applyAlignment="1" applyProtection="1">
      <alignment vertical="center"/>
    </xf>
    <xf numFmtId="0" fontId="19" fillId="0" borderId="0" xfId="45" applyFont="1" applyBorder="1" applyAlignment="1" applyProtection="1">
      <alignment horizontal="left" vertical="center"/>
    </xf>
    <xf numFmtId="0" fontId="34" fillId="0" borderId="0" xfId="45" applyNumberFormat="1" applyFont="1" applyFill="1" applyBorder="1" applyAlignment="1" applyProtection="1">
      <alignment vertical="center"/>
      <protection hidden="1"/>
    </xf>
    <xf numFmtId="3" fontId="19" fillId="0" borderId="0" xfId="45" applyNumberFormat="1" applyFont="1" applyFill="1" applyBorder="1" applyAlignment="1" applyProtection="1">
      <alignment horizontal="left" vertical="center"/>
    </xf>
    <xf numFmtId="0" fontId="8" fillId="0" borderId="0" xfId="52" applyBorder="1"/>
    <xf numFmtId="49" fontId="31" fillId="0" borderId="0" xfId="0" applyNumberFormat="1" applyFont="1" applyFill="1" applyBorder="1" applyAlignment="1" applyProtection="1">
      <alignment horizontal="left" vertical="top" wrapText="1" indent="1"/>
      <protection hidden="1"/>
    </xf>
    <xf numFmtId="0" fontId="21" fillId="0" borderId="0" xfId="0" applyFont="1" applyFill="1" applyAlignment="1" applyProtection="1">
      <alignment horizontal="right" vertical="top"/>
      <protection hidden="1"/>
    </xf>
    <xf numFmtId="0" fontId="5" fillId="24" borderId="13" xfId="0" applyFont="1" applyFill="1" applyBorder="1" applyAlignment="1">
      <alignment horizontal="center" vertical="center"/>
    </xf>
    <xf numFmtId="0" fontId="29" fillId="24" borderId="13" xfId="49" applyFont="1" applyFill="1" applyBorder="1" applyAlignment="1">
      <alignment horizontal="center" vertical="center" wrapText="1"/>
    </xf>
    <xf numFmtId="0" fontId="36" fillId="0" borderId="11" xfId="0" applyNumberFormat="1" applyFont="1" applyFill="1" applyBorder="1" applyAlignment="1">
      <alignment vertical="center"/>
    </xf>
    <xf numFmtId="0" fontId="59" fillId="0" borderId="14" xfId="49" applyNumberFormat="1" applyFont="1" applyFill="1" applyBorder="1" applyAlignment="1">
      <alignment horizontal="right" vertical="center"/>
    </xf>
    <xf numFmtId="0" fontId="36" fillId="0" borderId="0" xfId="0" applyFont="1" applyFill="1" applyBorder="1" applyAlignment="1">
      <alignment vertical="center"/>
    </xf>
    <xf numFmtId="0" fontId="36" fillId="0" borderId="15" xfId="0" applyNumberFormat="1" applyFont="1" applyFill="1" applyBorder="1" applyAlignment="1">
      <alignment vertical="center"/>
    </xf>
    <xf numFmtId="0" fontId="59" fillId="0" borderId="16" xfId="49" applyNumberFormat="1" applyFont="1" applyFill="1" applyBorder="1" applyAlignment="1">
      <alignment horizontal="right" vertical="center"/>
    </xf>
    <xf numFmtId="0" fontId="36" fillId="0" borderId="17" xfId="0" applyNumberFormat="1" applyFont="1" applyFill="1" applyBorder="1" applyAlignment="1">
      <alignment vertical="center"/>
    </xf>
    <xf numFmtId="0" fontId="59" fillId="0" borderId="18" xfId="49" applyNumberFormat="1" applyFont="1" applyFill="1" applyBorder="1" applyAlignment="1">
      <alignment horizontal="right" vertical="center"/>
    </xf>
    <xf numFmtId="0" fontId="29" fillId="24" borderId="19" xfId="0" applyFont="1" applyFill="1" applyBorder="1" applyAlignment="1">
      <alignment horizontal="center" vertical="center" wrapText="1"/>
    </xf>
    <xf numFmtId="0" fontId="29" fillId="24" borderId="19" xfId="42" applyFont="1" applyFill="1" applyBorder="1" applyAlignment="1">
      <alignment horizontal="center" vertical="center"/>
    </xf>
    <xf numFmtId="175" fontId="32" fillId="25" borderId="12" xfId="0" applyNumberFormat="1" applyFont="1" applyFill="1" applyBorder="1" applyAlignment="1" applyProtection="1">
      <alignment horizontal="center" vertical="center" shrinkToFit="1"/>
      <protection locked="0"/>
    </xf>
    <xf numFmtId="177" fontId="32" fillId="25" borderId="12" xfId="0" applyNumberFormat="1" applyFont="1" applyFill="1" applyBorder="1" applyAlignment="1" applyProtection="1">
      <alignment horizontal="center" vertical="center"/>
      <protection locked="0"/>
    </xf>
    <xf numFmtId="3" fontId="32" fillId="25" borderId="12" xfId="0" applyNumberFormat="1" applyFont="1" applyFill="1" applyBorder="1" applyAlignment="1" applyProtection="1">
      <alignment horizontal="center" vertical="center"/>
      <protection locked="0"/>
    </xf>
    <xf numFmtId="1" fontId="32" fillId="25" borderId="12" xfId="0" applyNumberFormat="1" applyFont="1" applyFill="1" applyBorder="1" applyAlignment="1" applyProtection="1">
      <alignment horizontal="center" vertical="center"/>
      <protection locked="0"/>
    </xf>
    <xf numFmtId="173" fontId="36" fillId="0" borderId="20" xfId="0" applyNumberFormat="1" applyFont="1" applyFill="1" applyBorder="1" applyAlignment="1" applyProtection="1">
      <alignment horizontal="right" vertical="center"/>
    </xf>
    <xf numFmtId="173" fontId="36" fillId="0" borderId="21" xfId="0" applyNumberFormat="1" applyFont="1" applyFill="1" applyBorder="1" applyAlignment="1" applyProtection="1">
      <alignment horizontal="right" vertical="center"/>
    </xf>
    <xf numFmtId="173" fontId="36" fillId="0" borderId="22" xfId="0" applyNumberFormat="1" applyFont="1" applyFill="1" applyBorder="1" applyAlignment="1" applyProtection="1">
      <alignment horizontal="right" vertical="center"/>
    </xf>
    <xf numFmtId="0" fontId="30" fillId="26" borderId="23" xfId="42" applyFont="1" applyFill="1" applyBorder="1" applyAlignment="1">
      <alignment horizontal="center" vertical="center" wrapText="1"/>
    </xf>
    <xf numFmtId="0" fontId="30" fillId="26" borderId="23" xfId="0" applyFont="1" applyFill="1" applyBorder="1" applyAlignment="1">
      <alignment horizontal="center" vertical="center" wrapText="1"/>
    </xf>
    <xf numFmtId="0" fontId="30" fillId="26" borderId="24" xfId="42" applyFont="1" applyFill="1" applyBorder="1" applyAlignment="1">
      <alignment horizontal="center" vertical="center"/>
    </xf>
    <xf numFmtId="0" fontId="30" fillId="26" borderId="24" xfId="42" applyFont="1" applyFill="1" applyBorder="1" applyAlignment="1">
      <alignment horizontal="center" vertical="center" wrapText="1"/>
    </xf>
    <xf numFmtId="0" fontId="30" fillId="26" borderId="24" xfId="0" applyFont="1" applyFill="1" applyBorder="1" applyAlignment="1">
      <alignment horizontal="center" vertical="center" wrapText="1"/>
    </xf>
    <xf numFmtId="0" fontId="30" fillId="26" borderId="25" xfId="0" applyFont="1" applyFill="1" applyBorder="1" applyAlignment="1">
      <alignment horizontal="center" vertical="center" wrapText="1"/>
    </xf>
    <xf numFmtId="0" fontId="30" fillId="26" borderId="26" xfId="0" applyFont="1" applyFill="1" applyBorder="1" applyAlignment="1">
      <alignment horizontal="center" vertical="center" wrapText="1"/>
    </xf>
    <xf numFmtId="0" fontId="31" fillId="0" borderId="27" xfId="0" applyFont="1" applyFill="1" applyBorder="1" applyAlignment="1" applyProtection="1">
      <alignment horizontal="left" vertical="top" wrapText="1"/>
      <protection hidden="1"/>
    </xf>
    <xf numFmtId="3" fontId="31" fillId="0" borderId="27" xfId="0" applyNumberFormat="1" applyFont="1" applyFill="1" applyBorder="1" applyAlignment="1" applyProtection="1">
      <alignment horizontal="right" vertical="top"/>
      <protection hidden="1"/>
    </xf>
    <xf numFmtId="3" fontId="58" fillId="0" borderId="0" xfId="44" applyNumberFormat="1" applyFont="1" applyBorder="1" applyAlignment="1" applyProtection="1">
      <alignment horizontal="right" vertical="center"/>
    </xf>
    <xf numFmtId="0" fontId="20" fillId="0" borderId="0" xfId="45" applyFont="1" applyBorder="1" applyAlignment="1" applyProtection="1">
      <alignment horizontal="right" shrinkToFit="1"/>
    </xf>
    <xf numFmtId="0" fontId="19" fillId="0" borderId="0" xfId="45" applyFont="1" applyFill="1" applyBorder="1" applyAlignment="1" applyProtection="1">
      <alignment horizontal="right" vertical="center"/>
    </xf>
    <xf numFmtId="0" fontId="20" fillId="0" borderId="0" xfId="0" applyFont="1" applyBorder="1" applyAlignment="1" applyProtection="1">
      <alignment horizontal="right" vertical="center" shrinkToFit="1"/>
    </xf>
    <xf numFmtId="0" fontId="33" fillId="0" borderId="0" xfId="50" applyFont="1" applyFill="1" applyBorder="1" applyAlignment="1"/>
    <xf numFmtId="0" fontId="30" fillId="26" borderId="28" xfId="0" applyFont="1" applyFill="1" applyBorder="1" applyAlignment="1">
      <alignment horizontal="center" vertical="center" wrapText="1"/>
    </xf>
    <xf numFmtId="0" fontId="30" fillId="26" borderId="29" xfId="42" applyFont="1" applyFill="1" applyBorder="1" applyAlignment="1">
      <alignment horizontal="center" vertical="center"/>
    </xf>
    <xf numFmtId="0" fontId="30" fillId="26" borderId="29" xfId="42" applyFont="1" applyFill="1" applyBorder="1" applyAlignment="1">
      <alignment horizontal="center" vertical="center" wrapText="1"/>
    </xf>
    <xf numFmtId="0" fontId="30" fillId="26" borderId="29" xfId="0" applyFont="1" applyFill="1" applyBorder="1" applyAlignment="1">
      <alignment horizontal="center" vertical="center" wrapText="1"/>
    </xf>
    <xf numFmtId="0" fontId="30" fillId="26" borderId="30" xfId="0" applyFont="1" applyFill="1" applyBorder="1" applyAlignment="1">
      <alignment horizontal="center" vertical="center" wrapText="1"/>
    </xf>
    <xf numFmtId="0" fontId="20" fillId="0" borderId="0" xfId="45" applyFont="1" applyBorder="1" applyAlignment="1" applyProtection="1">
      <alignment horizontal="right" vertical="center" shrinkToFit="1"/>
    </xf>
    <xf numFmtId="0" fontId="6" fillId="0" borderId="0" xfId="45" applyFont="1" applyFill="1" applyBorder="1" applyAlignment="1" applyProtection="1">
      <alignment vertical="center"/>
    </xf>
    <xf numFmtId="0" fontId="6" fillId="0" borderId="0" xfId="45" applyFont="1" applyFill="1" applyBorder="1" applyAlignment="1" applyProtection="1">
      <alignment horizontal="left" vertical="center"/>
    </xf>
    <xf numFmtId="0" fontId="19" fillId="0" borderId="0" xfId="45" applyFont="1" applyFill="1" applyBorder="1" applyAlignment="1" applyProtection="1">
      <alignment horizontal="center" vertical="center"/>
    </xf>
    <xf numFmtId="0" fontId="0" fillId="0" borderId="0" xfId="0" applyAlignment="1">
      <alignment vertical="center"/>
    </xf>
    <xf numFmtId="0" fontId="6" fillId="0" borderId="0" xfId="0" applyFont="1" applyAlignment="1" applyProtection="1">
      <alignment horizontal="center"/>
      <protection hidden="1"/>
    </xf>
    <xf numFmtId="0" fontId="57" fillId="0" borderId="0" xfId="0" applyNumberFormat="1" applyFont="1" applyBorder="1" applyAlignment="1">
      <alignment horizontal="left" shrinkToFit="1"/>
    </xf>
    <xf numFmtId="0" fontId="57" fillId="0" borderId="0" xfId="45" applyNumberFormat="1" applyFont="1" applyFill="1" applyBorder="1" applyAlignment="1" applyProtection="1">
      <alignment horizontal="left" shrinkToFit="1"/>
    </xf>
    <xf numFmtId="0" fontId="57" fillId="0" borderId="31" xfId="45" applyNumberFormat="1" applyFont="1" applyFill="1" applyBorder="1" applyAlignment="1" applyProtection="1">
      <alignment horizontal="left" shrinkToFit="1"/>
    </xf>
    <xf numFmtId="49" fontId="57" fillId="0" borderId="0" xfId="45" applyNumberFormat="1" applyFont="1" applyFill="1" applyBorder="1" applyAlignment="1" applyProtection="1">
      <alignment horizontal="left" shrinkToFit="1"/>
    </xf>
    <xf numFmtId="0" fontId="57" fillId="0" borderId="0" xfId="52" applyNumberFormat="1" applyFont="1" applyBorder="1" applyAlignment="1">
      <alignment horizontal="left" shrinkToFit="1"/>
    </xf>
    <xf numFmtId="0" fontId="5" fillId="0" borderId="0" xfId="45" applyNumberFormat="1" applyFont="1" applyFill="1" applyBorder="1" applyAlignment="1" applyProtection="1">
      <alignment horizontal="left" shrinkToFit="1"/>
    </xf>
    <xf numFmtId="0" fontId="28" fillId="0" borderId="0" xfId="0" applyFont="1" applyFill="1" applyBorder="1" applyAlignment="1" applyProtection="1">
      <alignment horizontal="center" vertical="center" wrapText="1"/>
      <protection hidden="1"/>
    </xf>
    <xf numFmtId="0" fontId="20" fillId="0" borderId="0" xfId="0" applyFont="1" applyBorder="1" applyAlignment="1" applyProtection="1">
      <alignment horizontal="right" vertical="center"/>
    </xf>
    <xf numFmtId="3" fontId="20" fillId="0" borderId="0" xfId="0" applyNumberFormat="1" applyFont="1" applyBorder="1" applyAlignment="1" applyProtection="1">
      <alignment horizontal="right" vertical="center" shrinkToFit="1"/>
    </xf>
    <xf numFmtId="0" fontId="64" fillId="0" borderId="0" xfId="48" applyFont="1"/>
    <xf numFmtId="0" fontId="6" fillId="0" borderId="0" xfId="45" applyFont="1"/>
    <xf numFmtId="3" fontId="19" fillId="0" borderId="32" xfId="45" applyNumberFormat="1" applyFont="1" applyFill="1" applyBorder="1" applyAlignment="1" applyProtection="1">
      <alignment horizontal="left"/>
      <protection hidden="1"/>
    </xf>
    <xf numFmtId="3" fontId="19" fillId="0" borderId="0" xfId="45" applyNumberFormat="1" applyFont="1" applyFill="1" applyBorder="1" applyAlignment="1" applyProtection="1">
      <alignment horizontal="left"/>
      <protection hidden="1"/>
    </xf>
    <xf numFmtId="49" fontId="19" fillId="0" borderId="0" xfId="45" applyNumberFormat="1" applyFont="1" applyFill="1" applyBorder="1" applyAlignment="1" applyProtection="1">
      <alignment horizontal="left"/>
      <protection hidden="1"/>
    </xf>
    <xf numFmtId="3" fontId="19" fillId="0" borderId="0" xfId="45" applyNumberFormat="1" applyFont="1" applyFill="1" applyBorder="1" applyAlignment="1" applyProtection="1">
      <alignment horizontal="center"/>
      <protection hidden="1"/>
    </xf>
    <xf numFmtId="3" fontId="19" fillId="0" borderId="32" xfId="45" applyNumberFormat="1" applyFont="1" applyBorder="1" applyAlignment="1" applyProtection="1">
      <alignment horizontal="left"/>
      <protection hidden="1"/>
    </xf>
    <xf numFmtId="49" fontId="19" fillId="0" borderId="0" xfId="45" applyNumberFormat="1" applyFont="1" applyBorder="1" applyAlignment="1" applyProtection="1">
      <alignment horizontal="left"/>
      <protection hidden="1"/>
    </xf>
    <xf numFmtId="0" fontId="20" fillId="0" borderId="0" xfId="45" applyFont="1" applyAlignment="1" applyProtection="1">
      <protection hidden="1"/>
    </xf>
    <xf numFmtId="0" fontId="19" fillId="0" borderId="0" xfId="45" applyFont="1" applyBorder="1" applyAlignment="1" applyProtection="1">
      <alignment horizontal="left"/>
      <protection hidden="1"/>
    </xf>
    <xf numFmtId="0" fontId="20" fillId="0" borderId="0" xfId="45" applyFont="1" applyBorder="1" applyAlignment="1" applyProtection="1">
      <alignment horizontal="right"/>
      <protection hidden="1"/>
    </xf>
    <xf numFmtId="3" fontId="20" fillId="0" borderId="0" xfId="45" applyNumberFormat="1" applyFont="1" applyAlignment="1" applyProtection="1">
      <protection hidden="1"/>
    </xf>
    <xf numFmtId="0" fontId="5" fillId="0" borderId="0" xfId="45" applyNumberFormat="1" applyFont="1" applyFill="1" applyBorder="1" applyAlignment="1" applyProtection="1">
      <alignment vertical="center"/>
      <protection hidden="1"/>
    </xf>
    <xf numFmtId="0" fontId="64" fillId="0" borderId="0" xfId="51" applyFont="1" applyProtection="1">
      <protection hidden="1"/>
    </xf>
    <xf numFmtId="0" fontId="6" fillId="0" borderId="0" xfId="0" applyFont="1" applyAlignment="1" applyProtection="1">
      <alignment vertical="center"/>
      <protection hidden="1"/>
    </xf>
    <xf numFmtId="0" fontId="19" fillId="0" borderId="32" xfId="48" applyNumberFormat="1" applyFont="1" applyBorder="1" applyAlignment="1" applyProtection="1">
      <alignment horizontal="center"/>
      <protection hidden="1"/>
    </xf>
    <xf numFmtId="173" fontId="36" fillId="0" borderId="33" xfId="48" applyNumberFormat="1" applyFont="1" applyFill="1" applyBorder="1" applyAlignment="1">
      <alignment horizontal="right" vertical="center"/>
    </xf>
    <xf numFmtId="173" fontId="36" fillId="0" borderId="34" xfId="48" applyNumberFormat="1" applyFont="1" applyFill="1" applyBorder="1" applyAlignment="1">
      <alignment horizontal="right" vertical="center"/>
    </xf>
    <xf numFmtId="0" fontId="66" fillId="0" borderId="0" xfId="48" applyFont="1" applyProtection="1">
      <protection hidden="1"/>
    </xf>
    <xf numFmtId="0" fontId="66" fillId="0" borderId="0" xfId="48" applyFont="1" applyAlignment="1" applyProtection="1">
      <protection hidden="1"/>
    </xf>
    <xf numFmtId="0" fontId="66" fillId="0" borderId="0" xfId="48" applyFont="1"/>
    <xf numFmtId="0" fontId="36" fillId="0" borderId="35" xfId="41" applyNumberFormat="1" applyFont="1" applyFill="1" applyBorder="1" applyAlignment="1" applyProtection="1">
      <alignment horizontal="left" vertical="center"/>
    </xf>
    <xf numFmtId="172" fontId="36" fillId="0" borderId="20" xfId="41" applyNumberFormat="1" applyFont="1" applyFill="1" applyBorder="1" applyAlignment="1" applyProtection="1">
      <alignment horizontal="center" vertical="center"/>
    </xf>
    <xf numFmtId="0" fontId="36" fillId="0" borderId="36" xfId="41" applyNumberFormat="1" applyFont="1" applyFill="1" applyBorder="1" applyAlignment="1" applyProtection="1">
      <alignment horizontal="left" vertical="center"/>
    </xf>
    <xf numFmtId="172" fontId="36" fillId="0" borderId="21" xfId="41" applyNumberFormat="1" applyFont="1" applyFill="1" applyBorder="1" applyAlignment="1" applyProtection="1">
      <alignment horizontal="center" vertical="center"/>
    </xf>
    <xf numFmtId="0" fontId="36" fillId="0" borderId="37" xfId="41" applyNumberFormat="1" applyFont="1" applyFill="1" applyBorder="1" applyAlignment="1" applyProtection="1">
      <alignment horizontal="left" vertical="center"/>
    </xf>
    <xf numFmtId="172" fontId="36" fillId="0" borderId="22" xfId="41" applyNumberFormat="1" applyFont="1" applyFill="1" applyBorder="1" applyAlignment="1" applyProtection="1">
      <alignment horizontal="center" vertical="center"/>
    </xf>
    <xf numFmtId="0" fontId="69" fillId="0" borderId="36" xfId="41" applyNumberFormat="1" applyFont="1" applyFill="1" applyBorder="1" applyAlignment="1" applyProtection="1">
      <alignment horizontal="left" vertical="center" shrinkToFit="1"/>
    </xf>
    <xf numFmtId="49" fontId="59" fillId="0" borderId="35" xfId="41" applyNumberFormat="1" applyFont="1" applyFill="1" applyBorder="1" applyAlignment="1" applyProtection="1">
      <alignment horizontal="left" vertical="center"/>
      <protection hidden="1"/>
    </xf>
    <xf numFmtId="172" fontId="36" fillId="0" borderId="20" xfId="48" applyNumberFormat="1" applyFont="1" applyFill="1" applyBorder="1" applyAlignment="1" applyProtection="1">
      <alignment horizontal="center" vertical="center"/>
      <protection hidden="1"/>
    </xf>
    <xf numFmtId="49" fontId="59" fillId="0" borderId="36" xfId="41" applyNumberFormat="1" applyFont="1" applyFill="1" applyBorder="1" applyAlignment="1" applyProtection="1">
      <alignment horizontal="left" vertical="center"/>
      <protection hidden="1"/>
    </xf>
    <xf numFmtId="172" fontId="36" fillId="0" borderId="21" xfId="48" applyNumberFormat="1" applyFont="1" applyFill="1" applyBorder="1" applyAlignment="1" applyProtection="1">
      <alignment horizontal="center" vertical="center"/>
      <protection hidden="1"/>
    </xf>
    <xf numFmtId="173" fontId="36" fillId="0" borderId="38" xfId="48" applyNumberFormat="1" applyFont="1" applyFill="1" applyBorder="1" applyAlignment="1">
      <alignment horizontal="right" vertical="center"/>
    </xf>
    <xf numFmtId="49" fontId="36" fillId="0" borderId="36" xfId="41" applyNumberFormat="1" applyFont="1" applyFill="1" applyBorder="1" applyAlignment="1" applyProtection="1">
      <alignment horizontal="left" vertical="center"/>
      <protection hidden="1"/>
    </xf>
    <xf numFmtId="49" fontId="36" fillId="0" borderId="39" xfId="41" applyNumberFormat="1" applyFont="1" applyFill="1" applyBorder="1" applyAlignment="1" applyProtection="1">
      <alignment horizontal="left" vertical="center"/>
      <protection hidden="1"/>
    </xf>
    <xf numFmtId="172" fontId="36" fillId="0" borderId="40" xfId="48" applyNumberFormat="1" applyFont="1" applyFill="1" applyBorder="1" applyAlignment="1" applyProtection="1">
      <alignment horizontal="center" vertical="center"/>
      <protection hidden="1"/>
    </xf>
    <xf numFmtId="173" fontId="36" fillId="0" borderId="41" xfId="48" applyNumberFormat="1" applyFont="1" applyFill="1" applyBorder="1" applyAlignment="1">
      <alignment horizontal="right" vertical="center"/>
    </xf>
    <xf numFmtId="173" fontId="36" fillId="0" borderId="42" xfId="48" applyNumberFormat="1" applyFont="1" applyFill="1" applyBorder="1" applyAlignment="1">
      <alignment horizontal="right" vertical="center"/>
    </xf>
    <xf numFmtId="173" fontId="36" fillId="0" borderId="43" xfId="48" applyNumberFormat="1" applyFont="1" applyFill="1" applyBorder="1" applyAlignment="1">
      <alignment horizontal="right" vertical="center"/>
    </xf>
    <xf numFmtId="49" fontId="36" fillId="0" borderId="35" xfId="41" applyNumberFormat="1" applyFont="1" applyFill="1" applyBorder="1" applyAlignment="1" applyProtection="1">
      <alignment horizontal="left" vertical="center"/>
      <protection hidden="1"/>
    </xf>
    <xf numFmtId="0" fontId="19" fillId="0" borderId="0" xfId="45" applyNumberFormat="1" applyFont="1" applyFill="1" applyBorder="1" applyAlignment="1" applyProtection="1">
      <alignment vertical="center"/>
    </xf>
    <xf numFmtId="0" fontId="19" fillId="0" borderId="44" xfId="45" applyNumberFormat="1" applyFont="1" applyFill="1" applyBorder="1" applyAlignment="1" applyProtection="1">
      <alignment horizontal="left" vertical="center"/>
    </xf>
    <xf numFmtId="0" fontId="6" fillId="0" borderId="0" xfId="45" applyNumberFormat="1" applyFont="1" applyFill="1" applyBorder="1" applyAlignment="1" applyProtection="1">
      <alignment vertical="center"/>
    </xf>
    <xf numFmtId="0" fontId="6" fillId="0" borderId="44" xfId="45" applyNumberFormat="1" applyFont="1" applyFill="1" applyBorder="1" applyAlignment="1" applyProtection="1">
      <alignment horizontal="center" vertical="center"/>
    </xf>
    <xf numFmtId="0" fontId="58" fillId="0" borderId="44" xfId="44" applyNumberFormat="1" applyFont="1" applyBorder="1" applyAlignment="1" applyProtection="1">
      <alignment horizontal="left" vertical="center"/>
    </xf>
    <xf numFmtId="0" fontId="58" fillId="0" borderId="0" xfId="44" applyNumberFormat="1" applyFont="1" applyBorder="1" applyAlignment="1" applyProtection="1">
      <alignment horizontal="left" vertical="center"/>
    </xf>
    <xf numFmtId="0" fontId="19" fillId="0" borderId="0" xfId="44" applyNumberFormat="1" applyFont="1" applyFill="1" applyBorder="1" applyAlignment="1" applyProtection="1">
      <alignment horizontal="center" vertical="center"/>
      <protection hidden="1"/>
    </xf>
    <xf numFmtId="0" fontId="6" fillId="0" borderId="0" xfId="45" applyNumberFormat="1" applyFont="1"/>
    <xf numFmtId="0" fontId="19" fillId="0" borderId="0" xfId="45" applyNumberFormat="1" applyFont="1" applyFill="1" applyBorder="1" applyAlignment="1" applyProtection="1">
      <alignment horizontal="center" vertical="center"/>
    </xf>
    <xf numFmtId="0" fontId="64" fillId="0" borderId="0" xfId="48" applyNumberFormat="1" applyFont="1"/>
    <xf numFmtId="0" fontId="58" fillId="0" borderId="0" xfId="44" applyNumberFormat="1" applyFont="1" applyBorder="1" applyAlignment="1" applyProtection="1">
      <alignment vertical="center"/>
    </xf>
    <xf numFmtId="173" fontId="36" fillId="0" borderId="45" xfId="0" applyNumberFormat="1" applyFont="1" applyFill="1" applyBorder="1" applyAlignment="1" applyProtection="1">
      <alignment horizontal="right" vertical="center"/>
      <protection hidden="1"/>
    </xf>
    <xf numFmtId="173" fontId="36" fillId="0" borderId="46" xfId="0" applyNumberFormat="1" applyFont="1" applyFill="1" applyBorder="1" applyAlignment="1" applyProtection="1">
      <alignment horizontal="right" vertical="center"/>
      <protection hidden="1"/>
    </xf>
    <xf numFmtId="173" fontId="36" fillId="0" borderId="47" xfId="0" applyNumberFormat="1" applyFont="1" applyFill="1" applyBorder="1" applyAlignment="1" applyProtection="1">
      <alignment horizontal="right" vertical="center"/>
      <protection hidden="1"/>
    </xf>
    <xf numFmtId="49" fontId="36" fillId="0" borderId="48" xfId="41" applyNumberFormat="1" applyFont="1" applyFill="1" applyBorder="1" applyAlignment="1">
      <alignment horizontal="left" vertical="center"/>
    </xf>
    <xf numFmtId="49" fontId="36" fillId="0" borderId="49" xfId="41" applyNumberFormat="1" applyFont="1" applyFill="1" applyBorder="1" applyAlignment="1">
      <alignment horizontal="left" vertical="center"/>
    </xf>
    <xf numFmtId="0" fontId="64" fillId="0" borderId="0" xfId="47" applyFont="1"/>
    <xf numFmtId="49" fontId="36" fillId="0" borderId="50" xfId="41" applyNumberFormat="1" applyFont="1" applyFill="1" applyBorder="1" applyAlignment="1">
      <alignment horizontal="left" vertical="center"/>
    </xf>
    <xf numFmtId="172" fontId="36" fillId="0" borderId="51" xfId="41" applyNumberFormat="1" applyFont="1" applyFill="1" applyBorder="1" applyAlignment="1">
      <alignment horizontal="center" vertical="center"/>
    </xf>
    <xf numFmtId="173" fontId="36" fillId="0" borderId="51" xfId="0" applyNumberFormat="1" applyFont="1" applyFill="1" applyBorder="1" applyAlignment="1" applyProtection="1">
      <alignment horizontal="right" vertical="center"/>
      <protection hidden="1"/>
    </xf>
    <xf numFmtId="172" fontId="36" fillId="0" borderId="52" xfId="41" applyNumberFormat="1" applyFont="1" applyFill="1" applyBorder="1" applyAlignment="1">
      <alignment horizontal="center" vertical="center"/>
    </xf>
    <xf numFmtId="173" fontId="36" fillId="0" borderId="52" xfId="0" applyNumberFormat="1" applyFont="1" applyFill="1" applyBorder="1" applyAlignment="1" applyProtection="1">
      <alignment horizontal="right" vertical="center"/>
      <protection hidden="1"/>
    </xf>
    <xf numFmtId="49" fontId="36" fillId="0" borderId="53" xfId="41" applyNumberFormat="1" applyFont="1" applyFill="1" applyBorder="1" applyAlignment="1">
      <alignment horizontal="left" vertical="center"/>
    </xf>
    <xf numFmtId="49" fontId="36" fillId="0" borderId="54" xfId="41" applyNumberFormat="1" applyFont="1" applyFill="1" applyBorder="1" applyAlignment="1">
      <alignment horizontal="left" vertical="center"/>
    </xf>
    <xf numFmtId="49" fontId="36" fillId="0" borderId="55" xfId="41" applyNumberFormat="1" applyFont="1" applyFill="1" applyBorder="1" applyAlignment="1">
      <alignment horizontal="left" vertical="center"/>
    </xf>
    <xf numFmtId="172" fontId="36" fillId="0" borderId="56" xfId="41" applyNumberFormat="1" applyFont="1" applyFill="1" applyBorder="1" applyAlignment="1">
      <alignment horizontal="center" vertical="center"/>
    </xf>
    <xf numFmtId="172" fontId="36" fillId="0" borderId="57" xfId="41" applyNumberFormat="1" applyFont="1" applyFill="1" applyBorder="1" applyAlignment="1">
      <alignment horizontal="center" vertical="center"/>
    </xf>
    <xf numFmtId="173" fontId="36" fillId="0" borderId="57" xfId="0" applyNumberFormat="1" applyFont="1" applyFill="1" applyBorder="1" applyAlignment="1" applyProtection="1">
      <alignment horizontal="right" vertical="center"/>
      <protection hidden="1"/>
    </xf>
    <xf numFmtId="172" fontId="36" fillId="0" borderId="21" xfId="41" applyNumberFormat="1" applyFont="1" applyFill="1" applyBorder="1" applyAlignment="1">
      <alignment horizontal="center" vertical="center"/>
    </xf>
    <xf numFmtId="173" fontId="36" fillId="0" borderId="21" xfId="0" applyNumberFormat="1" applyFont="1" applyFill="1" applyBorder="1" applyAlignment="1" applyProtection="1">
      <alignment horizontal="right" vertical="center"/>
      <protection hidden="1"/>
    </xf>
    <xf numFmtId="172" fontId="36" fillId="0" borderId="40" xfId="41" applyNumberFormat="1" applyFont="1" applyFill="1" applyBorder="1" applyAlignment="1">
      <alignment horizontal="center" vertical="center"/>
    </xf>
    <xf numFmtId="173" fontId="36" fillId="0" borderId="40" xfId="0" applyNumberFormat="1" applyFont="1" applyFill="1" applyBorder="1" applyAlignment="1" applyProtection="1">
      <alignment horizontal="right" vertical="center"/>
      <protection hidden="1"/>
    </xf>
    <xf numFmtId="3" fontId="20" fillId="0" borderId="0" xfId="45" applyNumberFormat="1" applyFont="1" applyFill="1" applyBorder="1" applyAlignment="1" applyProtection="1">
      <alignment horizontal="right"/>
      <protection hidden="1"/>
    </xf>
    <xf numFmtId="0" fontId="30" fillId="27" borderId="58" xfId="36" applyFont="1" applyFill="1" applyBorder="1" applyAlignment="1" applyProtection="1">
      <alignment horizontal="center" vertical="center" wrapText="1"/>
      <protection hidden="1"/>
    </xf>
    <xf numFmtId="0" fontId="30" fillId="27" borderId="59" xfId="36" applyFont="1" applyFill="1" applyBorder="1" applyAlignment="1" applyProtection="1">
      <alignment horizontal="center" vertical="center" wrapText="1"/>
      <protection hidden="1"/>
    </xf>
    <xf numFmtId="172" fontId="36" fillId="0" borderId="57" xfId="0" applyNumberFormat="1" applyFont="1" applyFill="1" applyBorder="1" applyAlignment="1" applyProtection="1">
      <alignment horizontal="center" vertical="center"/>
      <protection hidden="1"/>
    </xf>
    <xf numFmtId="172" fontId="36" fillId="0" borderId="40" xfId="0" applyNumberFormat="1" applyFont="1" applyFill="1" applyBorder="1" applyAlignment="1" applyProtection="1">
      <alignment horizontal="center" vertical="center"/>
      <protection hidden="1"/>
    </xf>
    <xf numFmtId="3" fontId="36" fillId="0" borderId="57" xfId="0" applyNumberFormat="1" applyFont="1" applyFill="1" applyBorder="1" applyAlignment="1" applyProtection="1">
      <alignment horizontal="right" vertical="center" shrinkToFit="1"/>
      <protection hidden="1"/>
    </xf>
    <xf numFmtId="172" fontId="36" fillId="0" borderId="21" xfId="0" applyNumberFormat="1" applyFont="1" applyFill="1" applyBorder="1" applyAlignment="1" applyProtection="1">
      <alignment horizontal="center" vertical="center"/>
      <protection hidden="1"/>
    </xf>
    <xf numFmtId="3" fontId="36" fillId="0" borderId="40" xfId="0" applyNumberFormat="1" applyFont="1" applyFill="1" applyBorder="1" applyAlignment="1" applyProtection="1">
      <alignment horizontal="right" vertical="center" shrinkToFit="1"/>
      <protection hidden="1"/>
    </xf>
    <xf numFmtId="0" fontId="73" fillId="28" borderId="13" xfId="42" applyFont="1" applyFill="1" applyBorder="1" applyAlignment="1" applyProtection="1">
      <alignment horizontal="center" vertical="center" wrapText="1"/>
      <protection hidden="1"/>
    </xf>
    <xf numFmtId="0" fontId="73" fillId="28" borderId="13" xfId="0" applyFont="1" applyFill="1" applyBorder="1" applyAlignment="1" applyProtection="1">
      <alignment horizontal="center" vertical="center" wrapText="1"/>
      <protection hidden="1"/>
    </xf>
    <xf numFmtId="0" fontId="74" fillId="0" borderId="13" xfId="0" applyFont="1" applyFill="1" applyBorder="1" applyAlignment="1" applyProtection="1">
      <alignment horizontal="center" vertical="center" wrapText="1"/>
      <protection hidden="1"/>
    </xf>
    <xf numFmtId="0" fontId="62" fillId="28" borderId="60" xfId="0" applyFont="1" applyFill="1" applyBorder="1" applyAlignment="1" applyProtection="1">
      <alignment horizontal="center" vertical="center" wrapText="1"/>
      <protection hidden="1"/>
    </xf>
    <xf numFmtId="0" fontId="30" fillId="26" borderId="58" xfId="36" applyFont="1" applyFill="1" applyBorder="1" applyAlignment="1" applyProtection="1">
      <alignment horizontal="center" vertical="center" wrapText="1"/>
      <protection hidden="1"/>
    </xf>
    <xf numFmtId="0" fontId="29" fillId="28" borderId="13" xfId="0" applyFont="1" applyFill="1" applyBorder="1" applyAlignment="1" applyProtection="1">
      <alignment horizontal="center" vertical="center" wrapText="1"/>
      <protection hidden="1"/>
    </xf>
    <xf numFmtId="14" fontId="58" fillId="0" borderId="44" xfId="44" applyNumberFormat="1" applyFont="1" applyBorder="1" applyAlignment="1" applyProtection="1">
      <alignment horizontal="left" vertical="center"/>
    </xf>
    <xf numFmtId="0" fontId="20" fillId="0" borderId="61" xfId="0" applyFont="1" applyBorder="1" applyAlignment="1" applyProtection="1">
      <alignment horizontal="right" vertical="center" shrinkToFit="1"/>
    </xf>
    <xf numFmtId="3" fontId="19" fillId="0" borderId="12" xfId="0" applyNumberFormat="1" applyFont="1" applyFill="1" applyBorder="1" applyAlignment="1" applyProtection="1">
      <alignment horizontal="center" vertical="center"/>
    </xf>
    <xf numFmtId="176" fontId="19" fillId="0" borderId="32" xfId="45" applyNumberFormat="1" applyFont="1" applyFill="1" applyBorder="1" applyAlignment="1" applyProtection="1">
      <alignment horizontal="left"/>
      <protection hidden="1"/>
    </xf>
    <xf numFmtId="177" fontId="19" fillId="0" borderId="32" xfId="45" applyNumberFormat="1" applyFont="1" applyBorder="1" applyAlignment="1" applyProtection="1">
      <alignment horizontal="left"/>
      <protection hidden="1"/>
    </xf>
    <xf numFmtId="49" fontId="0" fillId="0" borderId="0" xfId="0" applyNumberFormat="1" applyBorder="1" applyAlignment="1">
      <alignment horizontal="left" indent="1"/>
    </xf>
    <xf numFmtId="49" fontId="0" fillId="0" borderId="62" xfId="0" applyNumberFormat="1" applyBorder="1" applyAlignment="1">
      <alignment horizontal="left" indent="1"/>
    </xf>
    <xf numFmtId="3" fontId="19" fillId="0" borderId="32" xfId="48" applyNumberFormat="1" applyFont="1" applyBorder="1" applyAlignment="1" applyProtection="1">
      <alignment horizontal="center"/>
      <protection hidden="1"/>
    </xf>
    <xf numFmtId="1" fontId="19" fillId="0" borderId="32" xfId="45" applyNumberFormat="1" applyFont="1" applyFill="1" applyBorder="1" applyAlignment="1" applyProtection="1">
      <alignment horizontal="left"/>
      <protection hidden="1"/>
    </xf>
    <xf numFmtId="0" fontId="35" fillId="0" borderId="0" xfId="48" applyFont="1" applyProtection="1">
      <protection hidden="1"/>
    </xf>
    <xf numFmtId="0" fontId="35" fillId="0" borderId="0" xfId="48" applyFont="1" applyAlignment="1" applyProtection="1">
      <protection hidden="1"/>
    </xf>
    <xf numFmtId="2" fontId="6" fillId="0" borderId="0" xfId="0" applyNumberFormat="1" applyFont="1" applyFill="1"/>
    <xf numFmtId="0" fontId="0" fillId="0" borderId="0" xfId="0" applyFill="1" applyAlignment="1">
      <alignment horizontal="center" wrapText="1"/>
    </xf>
    <xf numFmtId="0" fontId="77" fillId="26" borderId="63" xfId="0" applyFont="1" applyFill="1" applyBorder="1" applyAlignment="1">
      <alignment horizontal="center" vertical="center"/>
    </xf>
    <xf numFmtId="0" fontId="77" fillId="26" borderId="64" xfId="0" applyFont="1" applyFill="1" applyBorder="1" applyAlignment="1">
      <alignment horizontal="center" vertical="center"/>
    </xf>
    <xf numFmtId="0" fontId="5" fillId="0" borderId="0" xfId="0" applyFont="1"/>
    <xf numFmtId="0" fontId="0" fillId="0" borderId="13" xfId="0" applyFill="1" applyBorder="1" applyAlignment="1">
      <alignment horizontal="center" vertical="center"/>
    </xf>
    <xf numFmtId="0" fontId="0" fillId="0" borderId="0" xfId="0" applyFill="1" applyAlignment="1">
      <alignment vertical="center"/>
    </xf>
    <xf numFmtId="0" fontId="0" fillId="29" borderId="65" xfId="0" applyFill="1" applyBorder="1"/>
    <xf numFmtId="0" fontId="5" fillId="29" borderId="66" xfId="0" applyFont="1" applyFill="1" applyBorder="1" applyAlignment="1">
      <alignment horizontal="right" vertical="center"/>
    </xf>
    <xf numFmtId="0" fontId="5" fillId="29" borderId="67" xfId="0" applyFont="1" applyFill="1" applyBorder="1" applyAlignment="1">
      <alignment horizontal="center" vertical="center"/>
    </xf>
    <xf numFmtId="0" fontId="17" fillId="0" borderId="61" xfId="36" applyFont="1" applyFill="1" applyBorder="1" applyAlignment="1" applyProtection="1">
      <alignment horizontal="center" vertical="center" wrapText="1"/>
      <protection hidden="1"/>
    </xf>
    <xf numFmtId="1" fontId="0" fillId="0" borderId="0" xfId="0" applyNumberFormat="1" applyAlignment="1">
      <alignment wrapText="1"/>
    </xf>
    <xf numFmtId="0" fontId="0" fillId="0" borderId="0" xfId="0" applyAlignment="1">
      <alignment wrapText="1"/>
    </xf>
    <xf numFmtId="0" fontId="30" fillId="26" borderId="66" xfId="36" applyFont="1" applyFill="1" applyBorder="1" applyAlignment="1" applyProtection="1">
      <alignment horizontal="center" vertical="center" wrapText="1"/>
      <protection hidden="1"/>
    </xf>
    <xf numFmtId="0" fontId="0" fillId="0" borderId="0" xfId="0" applyAlignment="1">
      <alignment horizontal="center" vertical="center" wrapText="1"/>
    </xf>
    <xf numFmtId="0" fontId="80" fillId="0" borderId="0" xfId="0" applyFont="1" applyFill="1" applyAlignment="1" applyProtection="1">
      <alignment horizontal="center" vertical="center" wrapText="1"/>
      <protection hidden="1"/>
    </xf>
    <xf numFmtId="0" fontId="70" fillId="0" borderId="0" xfId="0" applyFont="1" applyFill="1"/>
    <xf numFmtId="0" fontId="70" fillId="0" borderId="0" xfId="0" applyFont="1" applyAlignment="1">
      <alignment horizontal="center" vertical="center" wrapText="1"/>
    </xf>
    <xf numFmtId="49" fontId="36" fillId="0" borderId="68" xfId="41" applyNumberFormat="1" applyFont="1" applyFill="1" applyBorder="1" applyAlignment="1">
      <alignment horizontal="left" vertical="center"/>
    </xf>
    <xf numFmtId="172" fontId="36" fillId="0" borderId="69" xfId="41" applyNumberFormat="1" applyFont="1" applyFill="1" applyBorder="1" applyAlignment="1">
      <alignment horizontal="center" vertical="center"/>
    </xf>
    <xf numFmtId="173" fontId="36" fillId="0" borderId="69" xfId="0" applyNumberFormat="1" applyFont="1" applyFill="1" applyBorder="1" applyAlignment="1" applyProtection="1">
      <alignment horizontal="right" vertical="center"/>
      <protection hidden="1"/>
    </xf>
    <xf numFmtId="49" fontId="59" fillId="0" borderId="70" xfId="41" applyNumberFormat="1" applyFont="1" applyFill="1" applyBorder="1" applyAlignment="1">
      <alignment horizontal="left" vertical="center"/>
    </xf>
    <xf numFmtId="172" fontId="36" fillId="0" borderId="71" xfId="41" applyNumberFormat="1" applyFont="1" applyFill="1" applyBorder="1" applyAlignment="1">
      <alignment horizontal="center" vertical="center"/>
    </xf>
    <xf numFmtId="173" fontId="36" fillId="0" borderId="71" xfId="0" applyNumberFormat="1" applyFont="1" applyFill="1" applyBorder="1" applyAlignment="1" applyProtection="1">
      <alignment horizontal="right" vertical="center"/>
      <protection hidden="1"/>
    </xf>
    <xf numFmtId="49" fontId="59" fillId="0" borderId="72" xfId="41" applyNumberFormat="1" applyFont="1" applyFill="1" applyBorder="1" applyAlignment="1">
      <alignment horizontal="left" vertical="center"/>
    </xf>
    <xf numFmtId="172" fontId="36" fillId="0" borderId="19" xfId="41" applyNumberFormat="1" applyFont="1" applyFill="1" applyBorder="1" applyAlignment="1">
      <alignment horizontal="center" vertical="center"/>
    </xf>
    <xf numFmtId="173" fontId="36" fillId="0" borderId="19" xfId="0" applyNumberFormat="1" applyFont="1" applyFill="1" applyBorder="1" applyAlignment="1" applyProtection="1">
      <alignment horizontal="right" vertical="center"/>
      <protection hidden="1"/>
    </xf>
    <xf numFmtId="14" fontId="81" fillId="25" borderId="27" xfId="0" applyNumberFormat="1" applyFont="1" applyFill="1" applyBorder="1" applyAlignment="1" applyProtection="1">
      <alignment horizontal="center" vertical="center"/>
      <protection locked="0"/>
    </xf>
    <xf numFmtId="0" fontId="72" fillId="0" borderId="0" xfId="48"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6" fillId="0" borderId="0" xfId="0" quotePrefix="1" applyFont="1" applyAlignment="1">
      <alignment vertical="center"/>
    </xf>
    <xf numFmtId="3" fontId="5" fillId="0" borderId="0" xfId="0" applyNumberFormat="1" applyFont="1"/>
    <xf numFmtId="0" fontId="63" fillId="30" borderId="13" xfId="0" applyFont="1" applyFill="1" applyBorder="1" applyAlignment="1" applyProtection="1">
      <alignment horizontal="center" vertical="center" wrapText="1"/>
      <protection hidden="1"/>
    </xf>
    <xf numFmtId="0" fontId="79" fillId="31" borderId="12" xfId="0" applyNumberFormat="1" applyFont="1" applyFill="1" applyBorder="1" applyAlignment="1" applyProtection="1">
      <alignment horizontal="center" vertical="center"/>
      <protection hidden="1"/>
    </xf>
    <xf numFmtId="14" fontId="21" fillId="0" borderId="10" xfId="40" applyNumberFormat="1" applyFont="1" applyFill="1" applyBorder="1" applyAlignment="1" applyProtection="1">
      <alignment horizontal="center" vertical="center" wrapText="1"/>
      <protection hidden="1"/>
    </xf>
    <xf numFmtId="0" fontId="30" fillId="26" borderId="73" xfId="36" applyFont="1" applyFill="1" applyBorder="1" applyAlignment="1" applyProtection="1">
      <alignment horizontal="center" vertical="center" wrapText="1"/>
      <protection hidden="1"/>
    </xf>
    <xf numFmtId="0" fontId="0" fillId="26" borderId="0" xfId="0" applyFill="1"/>
    <xf numFmtId="0" fontId="6" fillId="26" borderId="0" xfId="0" applyFont="1" applyFill="1"/>
    <xf numFmtId="0" fontId="0" fillId="26" borderId="0" xfId="0" applyFill="1" applyBorder="1"/>
    <xf numFmtId="0" fontId="0" fillId="26" borderId="27" xfId="0" applyFill="1" applyBorder="1"/>
    <xf numFmtId="49" fontId="32" fillId="25" borderId="12" xfId="0" applyNumberFormat="1" applyFont="1" applyFill="1" applyBorder="1" applyAlignment="1" applyProtection="1">
      <alignment horizontal="center" vertical="center"/>
      <protection locked="0" hidden="1"/>
    </xf>
    <xf numFmtId="0" fontId="36" fillId="0" borderId="20" xfId="41" applyNumberFormat="1" applyFont="1" applyFill="1" applyBorder="1" applyAlignment="1" applyProtection="1">
      <alignment horizontal="left" vertical="center"/>
    </xf>
    <xf numFmtId="0" fontId="36" fillId="0" borderId="21" xfId="41" applyNumberFormat="1" applyFont="1" applyFill="1" applyBorder="1" applyAlignment="1" applyProtection="1">
      <alignment horizontal="left" vertical="center"/>
    </xf>
    <xf numFmtId="0" fontId="36" fillId="0" borderId="22" xfId="41" applyNumberFormat="1" applyFont="1" applyFill="1" applyBorder="1" applyAlignment="1" applyProtection="1">
      <alignment horizontal="left" vertical="center"/>
    </xf>
    <xf numFmtId="14" fontId="21" fillId="0" borderId="65" xfId="40" applyNumberFormat="1" applyFont="1" applyFill="1" applyBorder="1" applyAlignment="1" applyProtection="1">
      <alignment horizontal="center" vertical="center" wrapText="1"/>
      <protection hidden="1"/>
    </xf>
    <xf numFmtId="3" fontId="6" fillId="0" borderId="0" xfId="0" applyNumberFormat="1" applyFont="1"/>
    <xf numFmtId="178" fontId="6" fillId="0" borderId="0" xfId="0" applyNumberFormat="1" applyFont="1" applyFill="1"/>
    <xf numFmtId="4" fontId="36" fillId="0" borderId="57" xfId="0" applyNumberFormat="1" applyFont="1" applyFill="1" applyBorder="1" applyAlignment="1" applyProtection="1">
      <alignment horizontal="right" vertical="center" shrinkToFit="1"/>
      <protection hidden="1"/>
    </xf>
    <xf numFmtId="4" fontId="36" fillId="0" borderId="40" xfId="0" applyNumberFormat="1" applyFont="1" applyFill="1" applyBorder="1" applyAlignment="1" applyProtection="1">
      <alignment horizontal="right" vertical="center" shrinkToFit="1"/>
      <protection hidden="1"/>
    </xf>
    <xf numFmtId="4" fontId="36" fillId="0" borderId="21" xfId="0" applyNumberFormat="1" applyFont="1" applyFill="1" applyBorder="1" applyAlignment="1" applyProtection="1">
      <alignment horizontal="right" vertical="center" shrinkToFit="1"/>
      <protection hidden="1"/>
    </xf>
    <xf numFmtId="4" fontId="36" fillId="25" borderId="20" xfId="0" applyNumberFormat="1" applyFont="1" applyFill="1" applyBorder="1" applyAlignment="1" applyProtection="1">
      <alignment vertical="center"/>
      <protection hidden="1"/>
    </xf>
    <xf numFmtId="4" fontId="36" fillId="25" borderId="21" xfId="0" applyNumberFormat="1" applyFont="1" applyFill="1" applyBorder="1" applyAlignment="1" applyProtection="1">
      <alignment vertical="center"/>
      <protection hidden="1"/>
    </xf>
    <xf numFmtId="4" fontId="36" fillId="0" borderId="21" xfId="0" applyNumberFormat="1" applyFont="1" applyFill="1" applyBorder="1" applyAlignment="1" applyProtection="1">
      <alignment vertical="center"/>
      <protection locked="0"/>
    </xf>
    <xf numFmtId="4" fontId="36" fillId="0" borderId="22" xfId="0" applyNumberFormat="1" applyFont="1" applyFill="1" applyBorder="1" applyAlignment="1" applyProtection="1">
      <alignment vertical="center"/>
      <protection locked="0"/>
    </xf>
    <xf numFmtId="4" fontId="36" fillId="25" borderId="22" xfId="0" applyNumberFormat="1" applyFont="1" applyFill="1" applyBorder="1" applyAlignment="1" applyProtection="1">
      <alignment vertical="center"/>
      <protection hidden="1"/>
    </xf>
    <xf numFmtId="4" fontId="36" fillId="0" borderId="20" xfId="0" applyNumberFormat="1" applyFont="1" applyFill="1" applyBorder="1" applyAlignment="1" applyProtection="1">
      <alignment vertical="center"/>
      <protection locked="0"/>
    </xf>
    <xf numFmtId="0" fontId="36" fillId="32" borderId="36" xfId="41" applyNumberFormat="1" applyFont="1" applyFill="1" applyBorder="1" applyAlignment="1" applyProtection="1">
      <alignment horizontal="left" vertical="center"/>
    </xf>
    <xf numFmtId="172" fontId="36" fillId="32" borderId="21" xfId="41" applyNumberFormat="1" applyFont="1" applyFill="1" applyBorder="1" applyAlignment="1" applyProtection="1">
      <alignment horizontal="center" vertical="center"/>
    </xf>
    <xf numFmtId="3" fontId="36" fillId="32" borderId="21" xfId="0" applyNumberFormat="1" applyFont="1" applyFill="1" applyBorder="1" applyAlignment="1" applyProtection="1">
      <alignment vertical="center"/>
      <protection locked="0"/>
    </xf>
    <xf numFmtId="173" fontId="36" fillId="32" borderId="21" xfId="0" applyNumberFormat="1" applyFont="1" applyFill="1" applyBorder="1" applyAlignment="1" applyProtection="1">
      <alignment horizontal="right" vertical="center"/>
    </xf>
    <xf numFmtId="0" fontId="36" fillId="32" borderId="37" xfId="41" applyNumberFormat="1" applyFont="1" applyFill="1" applyBorder="1" applyAlignment="1" applyProtection="1">
      <alignment horizontal="left" vertical="center"/>
    </xf>
    <xf numFmtId="172" fontId="36" fillId="32" borderId="22" xfId="41" applyNumberFormat="1" applyFont="1" applyFill="1" applyBorder="1" applyAlignment="1" applyProtection="1">
      <alignment horizontal="center" vertical="center"/>
    </xf>
    <xf numFmtId="3" fontId="36" fillId="32" borderId="22" xfId="0" applyNumberFormat="1" applyFont="1" applyFill="1" applyBorder="1" applyAlignment="1" applyProtection="1">
      <alignment vertical="center"/>
      <protection locked="0"/>
    </xf>
    <xf numFmtId="173" fontId="36" fillId="32" borderId="22" xfId="0" applyNumberFormat="1" applyFont="1" applyFill="1" applyBorder="1" applyAlignment="1" applyProtection="1">
      <alignment horizontal="right" vertical="center"/>
    </xf>
    <xf numFmtId="0" fontId="88" fillId="0" borderId="0" xfId="0" applyFont="1" applyAlignment="1" applyProtection="1">
      <alignment horizontal="right" vertical="center"/>
    </xf>
    <xf numFmtId="4" fontId="36" fillId="0" borderId="51" xfId="0" applyNumberFormat="1" applyFont="1" applyFill="1" applyBorder="1" applyAlignment="1" applyProtection="1">
      <alignment vertical="center" shrinkToFit="1"/>
      <protection locked="0"/>
    </xf>
    <xf numFmtId="4" fontId="36" fillId="0" borderId="52" xfId="0" applyNumberFormat="1" applyFont="1" applyFill="1" applyBorder="1" applyAlignment="1" applyProtection="1">
      <alignment vertical="center" shrinkToFit="1"/>
      <protection locked="0"/>
    </xf>
    <xf numFmtId="4" fontId="36" fillId="25" borderId="52" xfId="0" applyNumberFormat="1" applyFont="1" applyFill="1" applyBorder="1" applyAlignment="1" applyProtection="1">
      <alignment vertical="center"/>
      <protection hidden="1"/>
    </xf>
    <xf numFmtId="4" fontId="36" fillId="25" borderId="56" xfId="0" applyNumberFormat="1" applyFont="1" applyFill="1" applyBorder="1" applyAlignment="1" applyProtection="1">
      <alignment vertical="center"/>
      <protection hidden="1"/>
    </xf>
    <xf numFmtId="4" fontId="36" fillId="25" borderId="52" xfId="0" applyNumberFormat="1" applyFont="1" applyFill="1" applyBorder="1" applyAlignment="1" applyProtection="1">
      <alignment vertical="center"/>
    </xf>
    <xf numFmtId="4" fontId="36" fillId="25" borderId="69" xfId="0" applyNumberFormat="1" applyFont="1" applyFill="1" applyBorder="1" applyAlignment="1" applyProtection="1">
      <alignment vertical="center"/>
      <protection hidden="1"/>
    </xf>
    <xf numFmtId="4" fontId="36" fillId="25" borderId="19" xfId="0" applyNumberFormat="1" applyFont="1" applyFill="1" applyBorder="1" applyAlignment="1" applyProtection="1">
      <alignment vertical="center"/>
      <protection hidden="1"/>
    </xf>
    <xf numFmtId="4" fontId="36" fillId="0" borderId="57" xfId="0" applyNumberFormat="1" applyFont="1" applyFill="1" applyBorder="1" applyAlignment="1" applyProtection="1">
      <alignment vertical="center" shrinkToFit="1"/>
      <protection locked="0"/>
    </xf>
    <xf numFmtId="4" fontId="36" fillId="0" borderId="21" xfId="0" applyNumberFormat="1" applyFont="1" applyFill="1" applyBorder="1" applyAlignment="1" applyProtection="1">
      <alignment vertical="center" shrinkToFit="1"/>
      <protection locked="0"/>
    </xf>
    <xf numFmtId="49" fontId="36" fillId="33" borderId="50" xfId="41" applyNumberFormat="1" applyFont="1" applyFill="1" applyBorder="1" applyAlignment="1">
      <alignment horizontal="left" vertical="center"/>
    </xf>
    <xf numFmtId="172" fontId="36" fillId="33" borderId="21" xfId="41" applyNumberFormat="1" applyFont="1" applyFill="1" applyBorder="1" applyAlignment="1">
      <alignment horizontal="center" vertical="center"/>
    </xf>
    <xf numFmtId="3" fontId="36" fillId="33" borderId="21" xfId="0" applyNumberFormat="1" applyFont="1" applyFill="1" applyBorder="1" applyAlignment="1" applyProtection="1">
      <alignment vertical="center" shrinkToFit="1"/>
      <protection locked="0"/>
    </xf>
    <xf numFmtId="173" fontId="36" fillId="33" borderId="21" xfId="0" applyNumberFormat="1" applyFont="1" applyFill="1" applyBorder="1" applyAlignment="1" applyProtection="1">
      <alignment horizontal="right" vertical="center"/>
      <protection hidden="1"/>
    </xf>
    <xf numFmtId="0" fontId="0" fillId="0" borderId="0" xfId="0" applyBorder="1"/>
    <xf numFmtId="4" fontId="36" fillId="0" borderId="74" xfId="48" applyNumberFormat="1" applyFont="1" applyFill="1" applyBorder="1" applyAlignment="1" applyProtection="1">
      <alignment vertical="center"/>
      <protection locked="0"/>
    </xf>
    <xf numFmtId="4" fontId="36" fillId="0" borderId="51" xfId="48" applyNumberFormat="1" applyFont="1" applyFill="1" applyBorder="1" applyAlignment="1" applyProtection="1">
      <alignment vertical="center"/>
      <protection locked="0"/>
    </xf>
    <xf numFmtId="4" fontId="36" fillId="25" borderId="75" xfId="48" applyNumberFormat="1" applyFont="1" applyFill="1" applyBorder="1" applyAlignment="1" applyProtection="1">
      <alignment vertical="center"/>
      <protection hidden="1"/>
    </xf>
    <xf numFmtId="4" fontId="36" fillId="25" borderId="74" xfId="48" applyNumberFormat="1" applyFont="1" applyFill="1" applyBorder="1" applyAlignment="1" applyProtection="1">
      <alignment vertical="center"/>
      <protection hidden="1"/>
    </xf>
    <xf numFmtId="4" fontId="36" fillId="25" borderId="76" xfId="48" applyNumberFormat="1" applyFont="1" applyFill="1" applyBorder="1" applyAlignment="1" applyProtection="1">
      <alignment vertical="center"/>
      <protection hidden="1"/>
    </xf>
    <xf numFmtId="4" fontId="36" fillId="0" borderId="77" xfId="48" applyNumberFormat="1" applyFont="1" applyFill="1" applyBorder="1" applyAlignment="1" applyProtection="1">
      <alignment vertical="center"/>
      <protection locked="0"/>
    </xf>
    <xf numFmtId="4" fontId="36" fillId="0" borderId="38" xfId="48" applyNumberFormat="1" applyFont="1" applyFill="1" applyBorder="1" applyAlignment="1" applyProtection="1">
      <alignment vertical="center"/>
      <protection locked="0"/>
    </xf>
    <xf numFmtId="4" fontId="36" fillId="0" borderId="78" xfId="48" applyNumberFormat="1" applyFont="1" applyFill="1" applyBorder="1" applyAlignment="1" applyProtection="1">
      <alignment vertical="center"/>
      <protection locked="0"/>
    </xf>
    <xf numFmtId="4" fontId="36" fillId="0" borderId="34" xfId="48" applyNumberFormat="1" applyFont="1" applyFill="1" applyBorder="1" applyAlignment="1" applyProtection="1">
      <alignment vertical="center"/>
      <protection locked="0"/>
    </xf>
    <xf numFmtId="4" fontId="36" fillId="0" borderId="76" xfId="48" applyNumberFormat="1" applyFont="1" applyFill="1" applyBorder="1" applyAlignment="1" applyProtection="1">
      <alignment vertical="center"/>
      <protection locked="0"/>
    </xf>
    <xf numFmtId="4" fontId="36" fillId="0" borderId="52" xfId="48" applyNumberFormat="1" applyFont="1" applyFill="1" applyBorder="1" applyAlignment="1" applyProtection="1">
      <alignment vertical="center"/>
      <protection locked="0"/>
    </xf>
    <xf numFmtId="4" fontId="36" fillId="0" borderId="75" xfId="48" applyNumberFormat="1" applyFont="1" applyFill="1" applyBorder="1" applyAlignment="1" applyProtection="1">
      <alignment vertical="center"/>
      <protection locked="0"/>
    </xf>
    <xf numFmtId="4" fontId="36" fillId="0" borderId="79" xfId="48" applyNumberFormat="1" applyFont="1" applyFill="1" applyBorder="1" applyAlignment="1" applyProtection="1">
      <alignment vertical="center"/>
      <protection locked="0"/>
    </xf>
    <xf numFmtId="4" fontId="36" fillId="25" borderId="40" xfId="0" applyNumberFormat="1" applyFont="1" applyFill="1" applyBorder="1" applyAlignment="1" applyProtection="1">
      <alignment vertical="center"/>
      <protection hidden="1"/>
    </xf>
    <xf numFmtId="0" fontId="39" fillId="34" borderId="0" xfId="0" applyFont="1" applyFill="1" applyBorder="1" applyAlignment="1" applyProtection="1">
      <alignment wrapText="1"/>
      <protection hidden="1"/>
    </xf>
    <xf numFmtId="0" fontId="90" fillId="0" borderId="0" xfId="0" applyFont="1" applyFill="1" applyAlignment="1" applyProtection="1">
      <alignment horizontal="right" vertical="center"/>
      <protection hidden="1"/>
    </xf>
    <xf numFmtId="174" fontId="36" fillId="0" borderId="80" xfId="0" applyNumberFormat="1" applyFont="1" applyFill="1" applyBorder="1" applyAlignment="1">
      <alignment horizontal="center" vertical="center"/>
    </xf>
    <xf numFmtId="174" fontId="36" fillId="0" borderId="81" xfId="0" applyNumberFormat="1" applyFont="1" applyFill="1" applyBorder="1" applyAlignment="1">
      <alignment horizontal="center" vertical="center"/>
    </xf>
    <xf numFmtId="0" fontId="0" fillId="0" borderId="81" xfId="0" applyFill="1" applyBorder="1" applyAlignment="1">
      <alignment horizontal="center"/>
    </xf>
    <xf numFmtId="0" fontId="0" fillId="0" borderId="82" xfId="0" applyFill="1" applyBorder="1" applyAlignment="1">
      <alignment horizontal="center"/>
    </xf>
    <xf numFmtId="0" fontId="67" fillId="35" borderId="65" xfId="36" applyFont="1" applyFill="1" applyBorder="1" applyAlignment="1" applyProtection="1">
      <alignment horizontal="left" vertical="center" wrapText="1"/>
      <protection hidden="1"/>
    </xf>
    <xf numFmtId="0" fontId="89" fillId="35" borderId="83" xfId="0" applyFont="1" applyFill="1" applyBorder="1" applyAlignment="1">
      <alignment vertical="center" wrapText="1"/>
    </xf>
    <xf numFmtId="0" fontId="89" fillId="35" borderId="66" xfId="0" applyFont="1" applyFill="1" applyBorder="1" applyAlignment="1">
      <alignment vertical="center" wrapText="1"/>
    </xf>
    <xf numFmtId="0" fontId="67" fillId="34" borderId="84" xfId="0" applyFont="1" applyFill="1" applyBorder="1" applyAlignment="1">
      <alignment horizontal="left" wrapText="1"/>
    </xf>
    <xf numFmtId="0" fontId="39" fillId="0" borderId="85" xfId="0" applyFont="1" applyBorder="1" applyAlignment="1">
      <alignment wrapText="1"/>
    </xf>
    <xf numFmtId="0" fontId="39" fillId="0" borderId="86" xfId="0" applyFont="1" applyBorder="1" applyAlignment="1">
      <alignment wrapText="1"/>
    </xf>
    <xf numFmtId="0" fontId="91" fillId="34" borderId="87" xfId="0" applyFont="1" applyFill="1" applyBorder="1" applyAlignment="1" applyProtection="1">
      <alignment horizontal="left" vertical="center" wrapText="1"/>
      <protection hidden="1"/>
    </xf>
    <xf numFmtId="0" fontId="91" fillId="34" borderId="88" xfId="0" applyFont="1" applyFill="1" applyBorder="1" applyAlignment="1" applyProtection="1">
      <alignment vertical="center" wrapText="1"/>
      <protection hidden="1"/>
    </xf>
    <xf numFmtId="0" fontId="91" fillId="34" borderId="89" xfId="0" applyFont="1" applyFill="1" applyBorder="1" applyAlignment="1" applyProtection="1">
      <alignment vertical="center" wrapText="1"/>
      <protection hidden="1"/>
    </xf>
    <xf numFmtId="0" fontId="28" fillId="34" borderId="84" xfId="0" applyFont="1" applyFill="1" applyBorder="1" applyAlignment="1" applyProtection="1">
      <alignment horizontal="left" vertical="center" wrapText="1"/>
      <protection hidden="1"/>
    </xf>
    <xf numFmtId="0" fontId="0" fillId="0" borderId="85" xfId="0" applyBorder="1" applyAlignment="1" applyProtection="1">
      <alignment vertical="center" wrapText="1"/>
      <protection hidden="1"/>
    </xf>
    <xf numFmtId="0" fontId="0" fillId="0" borderId="86" xfId="0" applyBorder="1" applyAlignment="1" applyProtection="1">
      <alignment vertical="center" wrapText="1"/>
      <protection hidden="1"/>
    </xf>
    <xf numFmtId="0" fontId="91" fillId="34" borderId="90" xfId="0" applyFont="1" applyFill="1" applyBorder="1" applyAlignment="1" applyProtection="1">
      <alignment horizontal="left" vertical="center" wrapText="1"/>
      <protection hidden="1"/>
    </xf>
    <xf numFmtId="0" fontId="92" fillId="0" borderId="91" xfId="0" applyFont="1" applyBorder="1" applyAlignment="1" applyProtection="1">
      <alignment vertical="center" wrapText="1"/>
      <protection hidden="1"/>
    </xf>
    <xf numFmtId="0" fontId="92" fillId="0" borderId="92" xfId="0" applyFont="1" applyBorder="1" applyAlignment="1" applyProtection="1">
      <alignment vertical="center" wrapText="1"/>
      <protection hidden="1"/>
    </xf>
    <xf numFmtId="0" fontId="67" fillId="29" borderId="93" xfId="36" applyFont="1" applyFill="1" applyBorder="1" applyAlignment="1" applyProtection="1">
      <alignment horizontal="center" vertical="center" wrapText="1"/>
      <protection hidden="1"/>
    </xf>
    <xf numFmtId="0" fontId="67" fillId="0" borderId="94" xfId="36" applyFont="1" applyBorder="1" applyAlignment="1" applyProtection="1">
      <alignment horizontal="center" wrapText="1"/>
      <protection hidden="1"/>
    </xf>
    <xf numFmtId="0" fontId="67" fillId="0" borderId="95" xfId="36" applyFont="1" applyBorder="1" applyAlignment="1" applyProtection="1">
      <alignment horizontal="center" wrapText="1"/>
      <protection hidden="1"/>
    </xf>
    <xf numFmtId="0" fontId="83" fillId="34" borderId="96" xfId="0" applyFont="1" applyFill="1" applyBorder="1" applyAlignment="1" applyProtection="1">
      <alignment horizontal="left" vertical="center" wrapText="1"/>
      <protection hidden="1"/>
    </xf>
    <xf numFmtId="0" fontId="83" fillId="34" borderId="27" xfId="0" applyFont="1" applyFill="1" applyBorder="1" applyAlignment="1" applyProtection="1">
      <alignment vertical="center" wrapText="1"/>
      <protection hidden="1"/>
    </xf>
    <xf numFmtId="0" fontId="83" fillId="34" borderId="97" xfId="0" applyFont="1" applyFill="1" applyBorder="1" applyAlignment="1" applyProtection="1">
      <alignment vertical="center" wrapText="1"/>
      <protection hidden="1"/>
    </xf>
    <xf numFmtId="0" fontId="15" fillId="26" borderId="62" xfId="0" applyFont="1" applyFill="1" applyBorder="1" applyAlignment="1">
      <alignment horizontal="center" vertical="center"/>
    </xf>
    <xf numFmtId="0" fontId="16" fillId="26" borderId="0" xfId="0" applyFont="1" applyFill="1" applyBorder="1" applyAlignment="1"/>
    <xf numFmtId="0" fontId="0" fillId="26" borderId="0" xfId="0" applyFill="1" applyAlignment="1"/>
    <xf numFmtId="0" fontId="17" fillId="26" borderId="62" xfId="0" applyFont="1" applyFill="1" applyBorder="1" applyAlignment="1">
      <alignment horizontal="right" vertical="center"/>
    </xf>
    <xf numFmtId="0" fontId="32" fillId="29" borderId="65" xfId="0" applyFont="1" applyFill="1" applyBorder="1" applyAlignment="1" applyProtection="1">
      <alignment horizontal="left" vertical="center" wrapText="1"/>
      <protection hidden="1"/>
    </xf>
    <xf numFmtId="0" fontId="18" fillId="29" borderId="83" xfId="0" applyFont="1" applyFill="1" applyBorder="1" applyAlignment="1" applyProtection="1">
      <alignment horizontal="left" vertical="center" wrapText="1"/>
      <protection hidden="1"/>
    </xf>
    <xf numFmtId="0" fontId="18" fillId="29" borderId="66" xfId="0" applyFont="1" applyFill="1" applyBorder="1" applyAlignment="1" applyProtection="1">
      <alignment horizontal="left" vertical="center" wrapText="1"/>
      <protection hidden="1"/>
    </xf>
    <xf numFmtId="0" fontId="78" fillId="0" borderId="84" xfId="0" applyFont="1" applyBorder="1" applyAlignment="1" applyProtection="1">
      <alignment horizontal="justify" vertical="center" wrapText="1"/>
      <protection hidden="1"/>
    </xf>
    <xf numFmtId="0" fontId="78" fillId="0" borderId="85" xfId="0" applyFont="1" applyBorder="1" applyAlignment="1" applyProtection="1">
      <alignment horizontal="justify" vertical="center"/>
      <protection hidden="1"/>
    </xf>
    <xf numFmtId="0" fontId="78" fillId="0" borderId="86" xfId="0" applyFont="1" applyBorder="1" applyAlignment="1" applyProtection="1">
      <alignment horizontal="justify" vertical="center"/>
      <protection hidden="1"/>
    </xf>
    <xf numFmtId="0" fontId="78" fillId="0" borderId="65" xfId="0" applyFont="1" applyBorder="1" applyAlignment="1" applyProtection="1">
      <alignment horizontal="justify" vertical="center" wrapText="1"/>
      <protection hidden="1"/>
    </xf>
    <xf numFmtId="0" fontId="78" fillId="0" borderId="83" xfId="0" applyFont="1" applyBorder="1" applyAlignment="1" applyProtection="1">
      <alignment horizontal="justify" vertical="center"/>
      <protection hidden="1"/>
    </xf>
    <xf numFmtId="0" fontId="78" fillId="0" borderId="66" xfId="0" applyFont="1" applyBorder="1" applyAlignment="1" applyProtection="1">
      <alignment horizontal="justify" vertical="center"/>
      <protection hidden="1"/>
    </xf>
    <xf numFmtId="0" fontId="20" fillId="34" borderId="65" xfId="0" applyFont="1" applyFill="1" applyBorder="1" applyAlignment="1" applyProtection="1">
      <alignment horizontal="left" vertical="center" wrapText="1"/>
      <protection hidden="1"/>
    </xf>
    <xf numFmtId="0" fontId="20" fillId="34" borderId="83" xfId="0" applyFont="1" applyFill="1" applyBorder="1" applyAlignment="1" applyProtection="1">
      <alignment horizontal="left" vertical="center" wrapText="1"/>
      <protection hidden="1"/>
    </xf>
    <xf numFmtId="0" fontId="20" fillId="34" borderId="66" xfId="0" applyFont="1" applyFill="1" applyBorder="1" applyAlignment="1" applyProtection="1">
      <alignment horizontal="left" vertical="center" wrapText="1"/>
      <protection hidden="1"/>
    </xf>
    <xf numFmtId="0" fontId="58" fillId="0" borderId="62" xfId="0" applyFont="1" applyBorder="1" applyAlignment="1" applyProtection="1">
      <alignment horizontal="justify" vertical="center" wrapText="1"/>
      <protection hidden="1"/>
    </xf>
    <xf numFmtId="0" fontId="78" fillId="0" borderId="0" xfId="0" applyFont="1" applyBorder="1" applyAlignment="1" applyProtection="1">
      <alignment horizontal="justify" vertical="center"/>
      <protection hidden="1"/>
    </xf>
    <xf numFmtId="0" fontId="78" fillId="0" borderId="61" xfId="0" applyFont="1" applyBorder="1" applyAlignment="1" applyProtection="1">
      <alignment horizontal="justify" vertical="center"/>
      <protection hidden="1"/>
    </xf>
    <xf numFmtId="0" fontId="78" fillId="0" borderId="62" xfId="0" applyFont="1" applyBorder="1" applyAlignment="1" applyProtection="1">
      <alignment horizontal="justify" vertical="center" wrapText="1"/>
      <protection hidden="1"/>
    </xf>
    <xf numFmtId="0" fontId="4" fillId="29" borderId="96" xfId="0" applyFont="1" applyFill="1" applyBorder="1" applyAlignment="1" applyProtection="1">
      <alignment horizontal="justify" vertical="center" wrapText="1"/>
      <protection hidden="1"/>
    </xf>
    <xf numFmtId="0" fontId="20" fillId="29" borderId="27" xfId="0" applyFont="1" applyFill="1" applyBorder="1" applyAlignment="1" applyProtection="1">
      <alignment horizontal="justify" vertical="center"/>
      <protection hidden="1"/>
    </xf>
    <xf numFmtId="0" fontId="20" fillId="29" borderId="97" xfId="0" applyFont="1" applyFill="1" applyBorder="1" applyAlignment="1" applyProtection="1">
      <alignment horizontal="justify" vertical="center"/>
      <protection hidden="1"/>
    </xf>
    <xf numFmtId="0" fontId="36" fillId="0" borderId="0" xfId="0" applyFont="1" applyAlignment="1" applyProtection="1">
      <alignment horizontal="justify" vertical="center" wrapText="1"/>
      <protection hidden="1"/>
    </xf>
    <xf numFmtId="0" fontId="36" fillId="0" borderId="61" xfId="0" applyFont="1" applyBorder="1" applyAlignment="1" applyProtection="1">
      <alignment horizontal="justify" vertical="center" wrapText="1"/>
      <protection hidden="1"/>
    </xf>
    <xf numFmtId="49" fontId="36" fillId="0" borderId="57" xfId="0" applyNumberFormat="1" applyFont="1" applyFill="1" applyBorder="1" applyAlignment="1" applyProtection="1">
      <alignment horizontal="left" vertical="center" wrapText="1"/>
      <protection hidden="1"/>
    </xf>
    <xf numFmtId="0" fontId="36" fillId="0" borderId="57" xfId="0" applyNumberFormat="1" applyFont="1" applyBorder="1" applyAlignment="1">
      <alignment wrapText="1"/>
    </xf>
    <xf numFmtId="0" fontId="29" fillId="28" borderId="13" xfId="0" applyFont="1" applyFill="1" applyBorder="1" applyAlignment="1" applyProtection="1">
      <alignment horizontal="center" vertical="center" wrapText="1"/>
      <protection hidden="1"/>
    </xf>
    <xf numFmtId="0" fontId="36" fillId="0" borderId="57" xfId="0" applyNumberFormat="1" applyFont="1" applyFill="1" applyBorder="1" applyAlignment="1" applyProtection="1">
      <alignment horizontal="left" vertical="center" shrinkToFit="1"/>
      <protection hidden="1"/>
    </xf>
    <xf numFmtId="0" fontId="36" fillId="0" borderId="57" xfId="0" applyNumberFormat="1" applyFont="1" applyBorder="1" applyAlignment="1">
      <alignment shrinkToFit="1"/>
    </xf>
    <xf numFmtId="0" fontId="36" fillId="0" borderId="21" xfId="0" applyNumberFormat="1" applyFont="1" applyFill="1" applyBorder="1" applyAlignment="1" applyProtection="1">
      <alignment horizontal="left" vertical="center" shrinkToFit="1"/>
      <protection hidden="1"/>
    </xf>
    <xf numFmtId="0" fontId="36" fillId="0" borderId="21" xfId="0" applyNumberFormat="1" applyFont="1" applyBorder="1" applyAlignment="1">
      <alignment shrinkToFit="1"/>
    </xf>
    <xf numFmtId="0" fontId="27" fillId="0" borderId="0" xfId="0" applyFont="1" applyFill="1" applyAlignment="1" applyProtection="1">
      <alignment horizontal="right" vertical="top"/>
      <protection hidden="1"/>
    </xf>
    <xf numFmtId="0" fontId="0" fillId="0" borderId="0" xfId="0" applyAlignment="1"/>
    <xf numFmtId="1" fontId="32" fillId="25" borderId="96" xfId="0" applyNumberFormat="1" applyFont="1" applyFill="1" applyBorder="1" applyAlignment="1" applyProtection="1">
      <alignment horizontal="left" vertical="center"/>
      <protection locked="0"/>
    </xf>
    <xf numFmtId="0" fontId="0" fillId="25" borderId="27" xfId="0" applyFill="1" applyBorder="1" applyAlignment="1" applyProtection="1">
      <alignment horizontal="left" vertical="center"/>
      <protection locked="0"/>
    </xf>
    <xf numFmtId="0" fontId="0" fillId="25" borderId="97" xfId="0" applyFill="1" applyBorder="1" applyAlignment="1" applyProtection="1">
      <alignment horizontal="left" vertical="center"/>
      <protection locked="0"/>
    </xf>
    <xf numFmtId="0" fontId="0" fillId="25" borderId="97" xfId="0" applyFill="1" applyBorder="1" applyAlignment="1" applyProtection="1">
      <protection locked="0"/>
    </xf>
    <xf numFmtId="0" fontId="0" fillId="0" borderId="27"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0" fontId="27" fillId="0" borderId="0" xfId="0" applyFont="1" applyFill="1" applyAlignment="1" applyProtection="1">
      <alignment horizontal="center" vertical="center" wrapText="1"/>
      <protection hidden="1"/>
    </xf>
    <xf numFmtId="0" fontId="80" fillId="0" borderId="0" xfId="0" applyFont="1" applyFill="1" applyAlignment="1" applyProtection="1">
      <alignment horizontal="right" vertical="center" indent="1"/>
      <protection hidden="1"/>
    </xf>
    <xf numFmtId="0" fontId="0" fillId="0" borderId="0" xfId="0" applyBorder="1" applyAlignment="1">
      <alignment horizontal="right" vertical="center" indent="1"/>
    </xf>
    <xf numFmtId="0" fontId="84" fillId="0" borderId="98" xfId="0" applyFont="1" applyFill="1" applyBorder="1" applyAlignment="1" applyProtection="1">
      <alignment horizontal="center" vertical="center"/>
      <protection hidden="1"/>
    </xf>
    <xf numFmtId="0" fontId="84" fillId="0" borderId="99" xfId="0" applyFont="1" applyBorder="1" applyAlignment="1">
      <alignment horizontal="center" vertical="center"/>
    </xf>
    <xf numFmtId="0" fontId="19" fillId="0" borderId="0" xfId="0" applyFont="1" applyFill="1" applyBorder="1" applyAlignment="1" applyProtection="1">
      <alignment horizontal="right" vertical="center" shrinkToFit="1"/>
    </xf>
    <xf numFmtId="0" fontId="0" fillId="0" borderId="61" xfId="0" applyBorder="1" applyAlignment="1">
      <alignment vertical="center" shrinkToFit="1"/>
    </xf>
    <xf numFmtId="0" fontId="21" fillId="0" borderId="0" xfId="0" applyFont="1" applyFill="1" applyAlignment="1" applyProtection="1">
      <alignment horizontal="center" vertical="top"/>
      <protection hidden="1"/>
    </xf>
    <xf numFmtId="0" fontId="23" fillId="0" borderId="0" xfId="0" applyFont="1" applyFill="1" applyBorder="1" applyAlignment="1" applyProtection="1">
      <alignment horizontal="center" vertical="top" wrapText="1"/>
      <protection hidden="1"/>
    </xf>
    <xf numFmtId="49" fontId="32" fillId="25" borderId="96" xfId="0" applyNumberFormat="1" applyFont="1" applyFill="1" applyBorder="1" applyAlignment="1" applyProtection="1">
      <alignment horizontal="left" vertical="center"/>
      <protection locked="0"/>
    </xf>
    <xf numFmtId="49" fontId="32" fillId="25" borderId="27" xfId="0" applyNumberFormat="1" applyFont="1" applyFill="1" applyBorder="1" applyAlignment="1" applyProtection="1">
      <alignment horizontal="left" vertical="center"/>
      <protection locked="0"/>
    </xf>
    <xf numFmtId="49" fontId="32" fillId="25" borderId="97" xfId="0" applyNumberFormat="1" applyFont="1" applyFill="1" applyBorder="1" applyAlignment="1" applyProtection="1">
      <alignment horizontal="left" vertical="center"/>
      <protection locked="0"/>
    </xf>
    <xf numFmtId="49" fontId="32" fillId="25" borderId="96" xfId="0" applyNumberFormat="1" applyFont="1" applyFill="1" applyBorder="1" applyAlignment="1" applyProtection="1">
      <alignment horizontal="center" vertical="center" shrinkToFit="1"/>
      <protection locked="0"/>
    </xf>
    <xf numFmtId="0" fontId="0" fillId="0" borderId="27" xfId="0" applyBorder="1" applyAlignment="1" applyProtection="1">
      <alignment shrinkToFit="1"/>
      <protection locked="0"/>
    </xf>
    <xf numFmtId="0" fontId="0" fillId="0" borderId="97" xfId="0" applyBorder="1" applyAlignment="1" applyProtection="1">
      <alignment shrinkToFit="1"/>
      <protection locked="0"/>
    </xf>
    <xf numFmtId="0" fontId="36" fillId="0" borderId="57" xfId="0" applyNumberFormat="1" applyFont="1" applyFill="1" applyBorder="1" applyAlignment="1" applyProtection="1">
      <alignment horizontal="left" vertical="center" wrapText="1"/>
      <protection hidden="1"/>
    </xf>
    <xf numFmtId="49" fontId="36" fillId="0" borderId="40" xfId="0" applyNumberFormat="1" applyFont="1" applyFill="1" applyBorder="1" applyAlignment="1" applyProtection="1">
      <alignment horizontal="left" vertical="center" wrapText="1"/>
      <protection hidden="1"/>
    </xf>
    <xf numFmtId="0" fontId="36" fillId="0" borderId="40" xfId="0" applyNumberFormat="1" applyFont="1" applyBorder="1" applyAlignment="1">
      <alignment wrapText="1"/>
    </xf>
    <xf numFmtId="14" fontId="32" fillId="25" borderId="96" xfId="0" applyNumberFormat="1" applyFont="1" applyFill="1" applyBorder="1" applyAlignment="1" applyProtection="1">
      <alignment horizontal="left" vertical="center" wrapText="1"/>
      <protection locked="0"/>
    </xf>
    <xf numFmtId="0" fontId="0" fillId="25" borderId="97" xfId="0" applyNumberFormat="1" applyFill="1" applyBorder="1" applyAlignment="1" applyProtection="1">
      <alignment vertical="center" wrapText="1"/>
      <protection locked="0"/>
    </xf>
    <xf numFmtId="3" fontId="20" fillId="0" borderId="0" xfId="45" applyNumberFormat="1" applyFont="1" applyBorder="1" applyAlignment="1" applyProtection="1">
      <alignment horizontal="right" vertical="center" shrinkToFit="1"/>
    </xf>
    <xf numFmtId="0" fontId="6" fillId="0" borderId="0" xfId="0" applyFont="1" applyAlignment="1">
      <alignment horizontal="right" shrinkToFit="1"/>
    </xf>
    <xf numFmtId="0" fontId="84" fillId="0" borderId="62" xfId="45" applyNumberFormat="1" applyFont="1" applyFill="1" applyBorder="1" applyAlignment="1" applyProtection="1">
      <alignment horizontal="left" vertical="center" shrinkToFit="1"/>
      <protection hidden="1"/>
    </xf>
    <xf numFmtId="0" fontId="85" fillId="0" borderId="0" xfId="0" applyNumberFormat="1" applyFont="1" applyAlignment="1" applyProtection="1">
      <alignment horizontal="left" vertical="center" shrinkToFit="1"/>
      <protection hidden="1"/>
    </xf>
    <xf numFmtId="0" fontId="84" fillId="0" borderId="62" xfId="45" applyNumberFormat="1" applyFont="1" applyFill="1" applyBorder="1" applyAlignment="1" applyProtection="1">
      <alignment horizontal="left" wrapText="1" shrinkToFit="1"/>
      <protection hidden="1"/>
    </xf>
    <xf numFmtId="0" fontId="85" fillId="0" borderId="0" xfId="0" applyNumberFormat="1" applyFont="1" applyAlignment="1" applyProtection="1">
      <alignment horizontal="left" wrapText="1" shrinkToFit="1"/>
      <protection hidden="1"/>
    </xf>
    <xf numFmtId="4" fontId="28" fillId="25" borderId="65" xfId="45" applyNumberFormat="1" applyFont="1" applyFill="1" applyBorder="1" applyAlignment="1" applyProtection="1">
      <alignment horizontal="center" vertical="center"/>
      <protection hidden="1"/>
    </xf>
    <xf numFmtId="4" fontId="20" fillId="0" borderId="66" xfId="0" applyNumberFormat="1" applyFont="1" applyBorder="1" applyAlignment="1" applyProtection="1">
      <alignment horizontal="center" vertical="center"/>
      <protection hidden="1"/>
    </xf>
    <xf numFmtId="0" fontId="19" fillId="0" borderId="0" xfId="45" applyFont="1" applyBorder="1" applyAlignment="1" applyProtection="1">
      <alignment horizontal="right" vertical="center"/>
    </xf>
    <xf numFmtId="0" fontId="0" fillId="0" borderId="61" xfId="0" applyBorder="1" applyAlignment="1"/>
    <xf numFmtId="49" fontId="36" fillId="0" borderId="21" xfId="0" applyNumberFormat="1" applyFont="1" applyFill="1" applyBorder="1" applyAlignment="1" applyProtection="1">
      <alignment horizontal="left" vertical="center" wrapText="1"/>
      <protection hidden="1"/>
    </xf>
    <xf numFmtId="0" fontId="36" fillId="0" borderId="21" xfId="0" applyNumberFormat="1" applyFont="1" applyBorder="1" applyAlignment="1">
      <alignment wrapText="1"/>
    </xf>
    <xf numFmtId="49" fontId="0" fillId="25" borderId="97" xfId="0" applyNumberFormat="1" applyFill="1" applyBorder="1" applyAlignment="1" applyProtection="1">
      <alignment horizontal="left" vertical="center"/>
      <protection locked="0"/>
    </xf>
    <xf numFmtId="0" fontId="38" fillId="0" borderId="40" xfId="0" applyNumberFormat="1" applyFont="1" applyBorder="1" applyAlignment="1">
      <alignment wrapText="1"/>
    </xf>
    <xf numFmtId="0" fontId="36" fillId="0" borderId="100" xfId="0" applyNumberFormat="1" applyFont="1" applyFill="1" applyBorder="1" applyAlignment="1" applyProtection="1">
      <alignment horizontal="left" vertical="center" wrapText="1"/>
    </xf>
    <xf numFmtId="0" fontId="36" fillId="32" borderId="104" xfId="0" applyNumberFormat="1" applyFont="1" applyFill="1" applyBorder="1" applyAlignment="1" applyProtection="1">
      <alignment horizontal="left" vertical="center" wrapText="1"/>
    </xf>
    <xf numFmtId="0" fontId="36" fillId="32" borderId="100" xfId="0" applyNumberFormat="1" applyFont="1" applyFill="1" applyBorder="1" applyAlignment="1" applyProtection="1">
      <alignment horizontal="left" vertical="center" wrapText="1"/>
    </xf>
    <xf numFmtId="0" fontId="36" fillId="0" borderId="102" xfId="45" applyNumberFormat="1" applyFont="1" applyFill="1" applyBorder="1" applyAlignment="1" applyProtection="1">
      <alignment horizontal="left" vertical="center" wrapText="1"/>
    </xf>
    <xf numFmtId="0" fontId="36" fillId="0" borderId="103" xfId="45" applyNumberFormat="1" applyFont="1" applyFill="1" applyBorder="1" applyAlignment="1" applyProtection="1">
      <alignment horizontal="left" vertical="center" wrapText="1"/>
    </xf>
    <xf numFmtId="0" fontId="17" fillId="36" borderId="72" xfId="42" applyFont="1" applyFill="1" applyBorder="1" applyAlignment="1">
      <alignment horizontal="left" vertical="center" wrapText="1"/>
    </xf>
    <xf numFmtId="0" fontId="16" fillId="36" borderId="113" xfId="0" applyFont="1" applyFill="1" applyBorder="1" applyAlignment="1">
      <alignment horizontal="left" vertical="center"/>
    </xf>
    <xf numFmtId="0" fontId="16" fillId="36" borderId="114" xfId="0" applyFont="1" applyFill="1" applyBorder="1" applyAlignment="1">
      <alignment horizontal="left" vertical="center"/>
    </xf>
    <xf numFmtId="0" fontId="36" fillId="0" borderId="115" xfId="0" applyNumberFormat="1" applyFont="1" applyFill="1" applyBorder="1" applyAlignment="1" applyProtection="1">
      <alignment horizontal="left" vertical="center" wrapText="1"/>
    </xf>
    <xf numFmtId="0" fontId="36" fillId="0" borderId="21" xfId="0" applyNumberFormat="1" applyFont="1" applyFill="1" applyBorder="1" applyAlignment="1" applyProtection="1">
      <alignment horizontal="left" vertical="center" wrapText="1"/>
    </xf>
    <xf numFmtId="0" fontId="36" fillId="0" borderId="129" xfId="45" applyNumberFormat="1" applyFont="1" applyFill="1" applyBorder="1" applyAlignment="1" applyProtection="1">
      <alignment horizontal="left" vertical="center" wrapText="1"/>
    </xf>
    <xf numFmtId="0" fontId="36" fillId="0" borderId="130" xfId="45" applyNumberFormat="1" applyFont="1" applyFill="1" applyBorder="1" applyAlignment="1" applyProtection="1">
      <alignment horizontal="left" vertical="center" wrapText="1"/>
    </xf>
    <xf numFmtId="0" fontId="36" fillId="0" borderId="101" xfId="45" applyNumberFormat="1" applyFont="1" applyFill="1" applyBorder="1" applyAlignment="1" applyProtection="1">
      <alignment horizontal="left" vertical="center" wrapText="1"/>
    </xf>
    <xf numFmtId="0" fontId="36" fillId="0" borderId="21" xfId="45" applyNumberFormat="1" applyFont="1" applyFill="1" applyBorder="1" applyAlignment="1" applyProtection="1">
      <alignment horizontal="left" vertical="center" wrapText="1"/>
    </xf>
    <xf numFmtId="0" fontId="23" fillId="0" borderId="0" xfId="0" applyFont="1" applyAlignment="1" applyProtection="1">
      <alignment horizontal="left" vertical="center"/>
    </xf>
    <xf numFmtId="0" fontId="0" fillId="0" borderId="0" xfId="0" applyAlignment="1">
      <alignment vertical="center"/>
    </xf>
    <xf numFmtId="49" fontId="36" fillId="0" borderId="126" xfId="45" applyNumberFormat="1" applyFont="1" applyFill="1" applyBorder="1" applyAlignment="1" applyProtection="1">
      <alignment horizontal="left" vertical="center" wrapText="1"/>
    </xf>
    <xf numFmtId="0" fontId="6" fillId="0" borderId="127" xfId="45" applyFont="1" applyFill="1" applyBorder="1" applyAlignment="1">
      <alignment horizontal="left" vertical="center" wrapText="1"/>
    </xf>
    <xf numFmtId="0" fontId="6" fillId="0" borderId="128" xfId="45" applyFont="1" applyFill="1" applyBorder="1" applyAlignment="1">
      <alignment horizontal="left" vertical="center" wrapText="1"/>
    </xf>
    <xf numFmtId="0" fontId="30" fillId="26" borderId="24" xfId="42" applyFont="1" applyFill="1" applyBorder="1" applyAlignment="1">
      <alignment horizontal="center" vertical="center"/>
    </xf>
    <xf numFmtId="0" fontId="17" fillId="26" borderId="24" xfId="0" applyFont="1" applyFill="1" applyBorder="1" applyAlignment="1">
      <alignment horizontal="center" vertical="center"/>
    </xf>
    <xf numFmtId="0" fontId="36" fillId="0" borderId="21" xfId="45" applyNumberFormat="1" applyFont="1" applyFill="1" applyBorder="1" applyAlignment="1" applyProtection="1">
      <alignment horizontal="left" vertical="top" wrapText="1"/>
    </xf>
    <xf numFmtId="0" fontId="36" fillId="0" borderId="21" xfId="0" applyNumberFormat="1" applyFont="1" applyFill="1" applyBorder="1" applyAlignment="1" applyProtection="1">
      <alignment horizontal="left" vertical="center" shrinkToFit="1"/>
    </xf>
    <xf numFmtId="3" fontId="20" fillId="0" borderId="0" xfId="45" applyNumberFormat="1" applyFont="1" applyBorder="1" applyAlignment="1" applyProtection="1">
      <alignment horizontal="right"/>
      <protection hidden="1"/>
    </xf>
    <xf numFmtId="0" fontId="20" fillId="0" borderId="0" xfId="0" applyFont="1" applyBorder="1" applyAlignment="1" applyProtection="1">
      <alignment horizontal="right"/>
      <protection hidden="1"/>
    </xf>
    <xf numFmtId="0" fontId="29" fillId="24" borderId="72" xfId="42" applyFont="1" applyFill="1" applyBorder="1" applyAlignment="1">
      <alignment horizontal="center" vertical="center"/>
    </xf>
    <xf numFmtId="0" fontId="5" fillId="24" borderId="113" xfId="0" applyFont="1" applyFill="1" applyBorder="1" applyAlignment="1">
      <alignment horizontal="center" vertical="center"/>
    </xf>
    <xf numFmtId="0" fontId="36" fillId="0" borderId="124" xfId="0" applyNumberFormat="1" applyFont="1" applyFill="1" applyBorder="1" applyAlignment="1" applyProtection="1">
      <alignment horizontal="left" vertical="center" shrinkToFit="1"/>
    </xf>
    <xf numFmtId="0" fontId="36" fillId="0" borderId="125" xfId="0" applyNumberFormat="1" applyFont="1" applyFill="1" applyBorder="1" applyAlignment="1" applyProtection="1">
      <alignment horizontal="left" vertical="center" shrinkToFit="1"/>
    </xf>
    <xf numFmtId="0" fontId="36" fillId="0" borderId="42" xfId="0" applyNumberFormat="1" applyFont="1" applyFill="1" applyBorder="1" applyAlignment="1" applyProtection="1">
      <alignment horizontal="left" vertical="center" shrinkToFit="1"/>
    </xf>
    <xf numFmtId="0" fontId="36" fillId="0" borderId="105" xfId="45" applyNumberFormat="1" applyFont="1" applyFill="1" applyBorder="1" applyAlignment="1" applyProtection="1">
      <alignment horizontal="left" vertical="center" wrapText="1"/>
    </xf>
    <xf numFmtId="0" fontId="36" fillId="0" borderId="106" xfId="45" applyNumberFormat="1" applyFont="1" applyFill="1" applyBorder="1" applyAlignment="1" applyProtection="1">
      <alignment horizontal="left" vertical="center" wrapText="1"/>
    </xf>
    <xf numFmtId="0" fontId="36" fillId="0" borderId="107" xfId="45" applyNumberFormat="1" applyFont="1" applyFill="1" applyBorder="1" applyAlignment="1" applyProtection="1">
      <alignment horizontal="left" vertical="center" wrapText="1"/>
    </xf>
    <xf numFmtId="0" fontId="65" fillId="0" borderId="0" xfId="51" applyFont="1" applyAlignment="1" applyProtection="1">
      <alignment horizontal="right"/>
      <protection hidden="1"/>
    </xf>
    <xf numFmtId="0" fontId="60" fillId="0" borderId="0" xfId="0" applyFont="1" applyAlignment="1" applyProtection="1">
      <alignment horizontal="center"/>
      <protection hidden="1"/>
    </xf>
    <xf numFmtId="0" fontId="20" fillId="0" borderId="0" xfId="0" applyFont="1" applyAlignment="1" applyProtection="1">
      <alignment horizontal="center"/>
      <protection hidden="1"/>
    </xf>
    <xf numFmtId="0" fontId="60"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26" fillId="0" borderId="0" xfId="0" applyFont="1" applyBorder="1" applyAlignment="1" applyProtection="1">
      <alignment horizontal="center" vertical="center"/>
      <protection hidden="1"/>
    </xf>
    <xf numFmtId="0" fontId="71" fillId="0" borderId="122" xfId="0" applyFont="1" applyFill="1" applyBorder="1" applyAlignment="1" applyProtection="1">
      <alignment horizontal="center" vertical="center" wrapText="1"/>
      <protection hidden="1"/>
    </xf>
    <xf numFmtId="0" fontId="71" fillId="0" borderId="67" xfId="0" applyFont="1" applyFill="1" applyBorder="1" applyAlignment="1" applyProtection="1">
      <alignment horizontal="center" vertical="center" wrapText="1"/>
      <protection hidden="1"/>
    </xf>
    <xf numFmtId="0" fontId="11" fillId="24" borderId="122" xfId="0" applyFont="1" applyFill="1" applyBorder="1" applyAlignment="1" applyProtection="1">
      <alignment horizontal="center" vertical="center" wrapText="1"/>
      <protection hidden="1"/>
    </xf>
    <xf numFmtId="0" fontId="68" fillId="24" borderId="67" xfId="0" applyFont="1" applyFill="1" applyBorder="1" applyAlignment="1" applyProtection="1">
      <alignment horizontal="center" vertical="center" wrapText="1"/>
      <protection hidden="1"/>
    </xf>
    <xf numFmtId="3" fontId="19" fillId="0" borderId="0" xfId="44" applyNumberFormat="1" applyFont="1" applyBorder="1" applyAlignment="1" applyProtection="1">
      <alignment horizontal="center" vertical="center"/>
    </xf>
    <xf numFmtId="0" fontId="20" fillId="0" borderId="0" xfId="45" applyFont="1" applyBorder="1" applyAlignment="1" applyProtection="1">
      <alignment horizontal="right"/>
      <protection hidden="1"/>
    </xf>
    <xf numFmtId="0" fontId="17" fillId="26" borderId="72" xfId="0" applyFont="1" applyFill="1" applyBorder="1" applyAlignment="1">
      <alignment horizontal="center" vertical="center" wrapText="1"/>
    </xf>
    <xf numFmtId="0" fontId="16" fillId="26" borderId="113" xfId="0" applyFont="1" applyFill="1" applyBorder="1" applyAlignment="1">
      <alignment horizontal="center" vertical="center" wrapText="1"/>
    </xf>
    <xf numFmtId="0" fontId="16" fillId="26" borderId="123" xfId="0" applyFont="1" applyFill="1" applyBorder="1" applyAlignment="1">
      <alignment horizontal="center" vertical="center" wrapText="1"/>
    </xf>
    <xf numFmtId="0" fontId="17" fillId="26" borderId="116" xfId="0" applyFont="1" applyFill="1" applyBorder="1" applyAlignment="1">
      <alignment horizontal="center" vertical="center" wrapText="1"/>
    </xf>
    <xf numFmtId="0" fontId="16" fillId="26" borderId="117" xfId="0" applyFont="1" applyFill="1" applyBorder="1" applyAlignment="1">
      <alignment horizontal="center" vertical="center" wrapText="1"/>
    </xf>
    <xf numFmtId="0" fontId="16" fillId="26" borderId="118" xfId="0" applyFont="1" applyFill="1" applyBorder="1" applyAlignment="1">
      <alignment horizontal="center" vertical="center" wrapText="1"/>
    </xf>
    <xf numFmtId="0" fontId="16" fillId="26" borderId="70" xfId="0" applyFont="1" applyFill="1" applyBorder="1" applyAlignment="1">
      <alignment horizontal="center" vertical="center" wrapText="1"/>
    </xf>
    <xf numFmtId="0" fontId="16" fillId="26" borderId="119" xfId="0" applyFont="1" applyFill="1" applyBorder="1" applyAlignment="1">
      <alignment horizontal="center" vertical="center" wrapText="1"/>
    </xf>
    <xf numFmtId="0" fontId="16" fillId="26" borderId="120" xfId="0" applyFont="1" applyFill="1" applyBorder="1" applyAlignment="1">
      <alignment horizontal="center" vertical="center" wrapText="1"/>
    </xf>
    <xf numFmtId="0" fontId="58" fillId="0" borderId="44" xfId="44" applyNumberFormat="1" applyFont="1" applyBorder="1" applyAlignment="1" applyProtection="1">
      <alignment horizontal="left" vertical="center"/>
    </xf>
    <xf numFmtId="0" fontId="58" fillId="0" borderId="0" xfId="44" applyNumberFormat="1" applyFont="1" applyBorder="1" applyAlignment="1" applyProtection="1">
      <alignment horizontal="left" vertical="center"/>
    </xf>
    <xf numFmtId="0" fontId="19" fillId="0" borderId="121" xfId="45" applyNumberFormat="1" applyFont="1" applyFill="1" applyBorder="1" applyAlignment="1" applyProtection="1">
      <alignment horizontal="left" vertical="center"/>
    </xf>
    <xf numFmtId="0" fontId="58" fillId="0" borderId="121" xfId="44" applyNumberFormat="1" applyFont="1" applyBorder="1" applyAlignment="1" applyProtection="1">
      <alignment horizontal="left" vertical="center"/>
    </xf>
    <xf numFmtId="0" fontId="30" fillId="26" borderId="108" xfId="42" applyFont="1" applyFill="1" applyBorder="1" applyAlignment="1">
      <alignment horizontal="center" vertical="center" wrapText="1"/>
    </xf>
    <xf numFmtId="0" fontId="16" fillId="26" borderId="23" xfId="0" applyFont="1" applyFill="1" applyBorder="1" applyAlignment="1">
      <alignment horizontal="center" vertical="center" wrapText="1"/>
    </xf>
    <xf numFmtId="0" fontId="6" fillId="0" borderId="44" xfId="45" applyNumberFormat="1" applyFont="1" applyFill="1" applyBorder="1" applyAlignment="1" applyProtection="1">
      <alignment horizontal="center" vertical="center"/>
    </xf>
    <xf numFmtId="0" fontId="16" fillId="26" borderId="108" xfId="0" applyFont="1" applyFill="1" applyBorder="1" applyAlignment="1">
      <alignment horizontal="center" vertical="center" wrapText="1"/>
    </xf>
    <xf numFmtId="0" fontId="30" fillId="26" borderId="109" xfId="0" applyFont="1" applyFill="1" applyBorder="1" applyAlignment="1">
      <alignment horizontal="center" vertical="center" wrapText="1"/>
    </xf>
    <xf numFmtId="0" fontId="16" fillId="26" borderId="110" xfId="0" applyFont="1" applyFill="1" applyBorder="1" applyAlignment="1">
      <alignment horizontal="center" vertical="center" wrapText="1"/>
    </xf>
    <xf numFmtId="0" fontId="19" fillId="0" borderId="44" xfId="45" applyNumberFormat="1" applyFont="1" applyFill="1" applyBorder="1" applyAlignment="1" applyProtection="1">
      <alignment horizontal="left" vertical="center"/>
    </xf>
    <xf numFmtId="0" fontId="36" fillId="0" borderId="111" xfId="45" applyNumberFormat="1" applyFont="1" applyFill="1" applyBorder="1" applyAlignment="1" applyProtection="1">
      <alignment horizontal="left" vertical="center" wrapText="1"/>
    </xf>
    <xf numFmtId="0" fontId="36" fillId="0" borderId="112" xfId="45" applyNumberFormat="1" applyFont="1" applyFill="1" applyBorder="1" applyAlignment="1" applyProtection="1">
      <alignment horizontal="left" vertical="center" wrapText="1"/>
    </xf>
    <xf numFmtId="0" fontId="36" fillId="0" borderId="43" xfId="45" applyNumberFormat="1" applyFont="1" applyFill="1" applyBorder="1" applyAlignment="1" applyProtection="1">
      <alignment horizontal="left" vertical="center" wrapText="1"/>
    </xf>
    <xf numFmtId="0" fontId="19" fillId="0" borderId="0" xfId="45" applyFont="1" applyFill="1" applyBorder="1" applyAlignment="1" applyProtection="1">
      <alignment horizontal="left" vertical="center"/>
    </xf>
    <xf numFmtId="49" fontId="32" fillId="0" borderId="0" xfId="45" applyNumberFormat="1" applyFont="1" applyFill="1" applyBorder="1" applyAlignment="1" applyProtection="1">
      <alignment horizontal="left" vertical="center"/>
      <protection locked="0"/>
    </xf>
    <xf numFmtId="0" fontId="19" fillId="0" borderId="0" xfId="45" applyNumberFormat="1" applyFont="1" applyFill="1" applyBorder="1" applyAlignment="1" applyProtection="1">
      <alignment horizontal="left" vertical="center"/>
    </xf>
    <xf numFmtId="0" fontId="20" fillId="0" borderId="0" xfId="0" applyFont="1" applyAlignment="1" applyProtection="1">
      <alignment horizontal="right"/>
      <protection hidden="1"/>
    </xf>
    <xf numFmtId="1" fontId="19" fillId="0" borderId="32" xfId="48" applyNumberFormat="1" applyFont="1" applyBorder="1" applyAlignment="1" applyProtection="1">
      <alignment horizontal="left" vertical="center"/>
      <protection hidden="1"/>
    </xf>
    <xf numFmtId="0" fontId="19" fillId="0" borderId="32" xfId="48" applyFont="1" applyBorder="1" applyAlignment="1" applyProtection="1">
      <alignment horizontal="left" vertical="center"/>
      <protection hidden="1"/>
    </xf>
    <xf numFmtId="3" fontId="19" fillId="0" borderId="32" xfId="45" applyNumberFormat="1" applyFont="1" applyFill="1" applyBorder="1" applyAlignment="1" applyProtection="1">
      <alignment horizontal="left"/>
      <protection hidden="1"/>
    </xf>
    <xf numFmtId="0" fontId="20" fillId="0" borderId="32" xfId="0" applyFont="1" applyBorder="1" applyAlignment="1" applyProtection="1">
      <alignment horizontal="left"/>
      <protection hidden="1"/>
    </xf>
    <xf numFmtId="0" fontId="19" fillId="0" borderId="32" xfId="48" applyNumberFormat="1" applyFont="1" applyBorder="1" applyAlignment="1" applyProtection="1">
      <alignment horizontal="left"/>
      <protection hidden="1"/>
    </xf>
    <xf numFmtId="0" fontId="19" fillId="0" borderId="32" xfId="0" applyNumberFormat="1" applyFont="1" applyBorder="1" applyAlignment="1" applyProtection="1">
      <alignment horizontal="left"/>
      <protection hidden="1"/>
    </xf>
    <xf numFmtId="175" fontId="19" fillId="0" borderId="32" xfId="45" applyNumberFormat="1" applyFont="1" applyFill="1" applyBorder="1" applyAlignment="1" applyProtection="1">
      <alignment horizontal="left"/>
      <protection hidden="1"/>
    </xf>
    <xf numFmtId="175" fontId="20" fillId="0" borderId="32" xfId="0" applyNumberFormat="1" applyFont="1" applyBorder="1" applyAlignment="1" applyProtection="1">
      <alignment horizontal="left"/>
      <protection hidden="1"/>
    </xf>
    <xf numFmtId="0" fontId="36" fillId="0" borderId="104" xfId="0" applyNumberFormat="1" applyFont="1" applyFill="1" applyBorder="1" applyAlignment="1" applyProtection="1">
      <alignment horizontal="left" vertical="center" wrapText="1"/>
    </xf>
    <xf numFmtId="49" fontId="59" fillId="0" borderId="132" xfId="48" applyNumberFormat="1" applyFont="1" applyFill="1" applyBorder="1" applyAlignment="1" applyProtection="1">
      <alignment horizontal="left" vertical="center" wrapText="1"/>
      <protection hidden="1"/>
    </xf>
    <xf numFmtId="0" fontId="5" fillId="0" borderId="133" xfId="48" applyFont="1" applyBorder="1" applyAlignment="1">
      <alignment horizontal="left" vertical="center" wrapText="1"/>
    </xf>
    <xf numFmtId="49" fontId="59" fillId="0" borderId="124" xfId="48" applyNumberFormat="1" applyFont="1" applyFill="1" applyBorder="1" applyAlignment="1" applyProtection="1">
      <alignment horizontal="left" vertical="center" wrapText="1"/>
      <protection hidden="1"/>
    </xf>
    <xf numFmtId="0" fontId="5" fillId="0" borderId="125" xfId="48" applyFont="1" applyBorder="1" applyAlignment="1">
      <alignment horizontal="left" vertical="center" wrapText="1"/>
    </xf>
    <xf numFmtId="49" fontId="36" fillId="0" borderId="124" xfId="48" applyNumberFormat="1" applyFont="1" applyFill="1" applyBorder="1" applyAlignment="1" applyProtection="1">
      <alignment horizontal="left" vertical="center" wrapText="1"/>
      <protection hidden="1"/>
    </xf>
    <xf numFmtId="0" fontId="70" fillId="0" borderId="125" xfId="48" applyFont="1" applyBorder="1" applyAlignment="1">
      <alignment horizontal="left" vertical="center" wrapText="1"/>
    </xf>
    <xf numFmtId="0" fontId="6" fillId="0" borderId="125" xfId="48" applyFont="1" applyBorder="1" applyAlignment="1">
      <alignment horizontal="left" vertical="center" wrapText="1"/>
    </xf>
    <xf numFmtId="0" fontId="17" fillId="36" borderId="70" xfId="42" applyFont="1" applyFill="1" applyBorder="1" applyAlignment="1">
      <alignment horizontal="left" vertical="center" wrapText="1"/>
    </xf>
    <xf numFmtId="0" fontId="16" fillId="36" borderId="119" xfId="0" applyFont="1" applyFill="1" applyBorder="1" applyAlignment="1">
      <alignment horizontal="left" vertical="center"/>
    </xf>
    <xf numFmtId="0" fontId="16" fillId="36" borderId="131" xfId="0" applyFont="1" applyFill="1" applyBorder="1" applyAlignment="1">
      <alignment horizontal="left" vertical="center"/>
    </xf>
    <xf numFmtId="49" fontId="36" fillId="0" borderId="111" xfId="48" applyNumberFormat="1" applyFont="1" applyFill="1" applyBorder="1" applyAlignment="1" applyProtection="1">
      <alignment horizontal="left" vertical="center" wrapText="1"/>
      <protection hidden="1"/>
    </xf>
    <xf numFmtId="0" fontId="70" fillId="0" borderId="112" xfId="48" applyFont="1" applyBorder="1" applyAlignment="1">
      <alignment horizontal="left" vertical="center" wrapText="1"/>
    </xf>
    <xf numFmtId="49" fontId="6" fillId="0" borderId="124" xfId="48" applyNumberFormat="1" applyFont="1" applyFill="1" applyBorder="1" applyAlignment="1" applyProtection="1">
      <alignment horizontal="left" vertical="center" shrinkToFit="1"/>
      <protection hidden="1"/>
    </xf>
    <xf numFmtId="0" fontId="6" fillId="0" borderId="125" xfId="48" applyFont="1" applyBorder="1" applyAlignment="1">
      <alignment horizontal="left" vertical="center" shrinkToFit="1"/>
    </xf>
    <xf numFmtId="49" fontId="36" fillId="0" borderId="132" xfId="48" applyNumberFormat="1" applyFont="1" applyFill="1" applyBorder="1" applyAlignment="1" applyProtection="1">
      <alignment horizontal="left" vertical="center" wrapText="1"/>
      <protection hidden="1"/>
    </xf>
    <xf numFmtId="0" fontId="70" fillId="0" borderId="133" xfId="48" applyFont="1" applyBorder="1" applyAlignment="1">
      <alignment horizontal="left" vertical="center" wrapText="1"/>
    </xf>
    <xf numFmtId="0" fontId="6" fillId="0" borderId="0" xfId="0" applyFont="1" applyAlignment="1" applyProtection="1">
      <alignment horizontal="center"/>
      <protection hidden="1"/>
    </xf>
    <xf numFmtId="0" fontId="6" fillId="0" borderId="0" xfId="0" applyFont="1" applyAlignment="1" applyProtection="1">
      <protection hidden="1"/>
    </xf>
    <xf numFmtId="0" fontId="60" fillId="0" borderId="0" xfId="0" applyFont="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40" xfId="0"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49" fontId="36" fillId="0" borderId="125" xfId="0" applyNumberFormat="1" applyFont="1" applyBorder="1" applyAlignment="1" applyProtection="1">
      <alignment horizontal="left" vertical="center" wrapText="1"/>
    </xf>
    <xf numFmtId="0" fontId="36" fillId="0" borderId="125" xfId="0" applyFont="1" applyBorder="1" applyAlignment="1">
      <alignment horizontal="left" vertical="center" wrapText="1"/>
    </xf>
    <xf numFmtId="0" fontId="36" fillId="0" borderId="76" xfId="0" applyFont="1" applyBorder="1" applyAlignment="1">
      <alignment horizontal="left" vertical="center" wrapText="1"/>
    </xf>
    <xf numFmtId="49" fontId="36" fillId="0" borderId="138" xfId="0" applyNumberFormat="1" applyFont="1" applyBorder="1" applyAlignment="1" applyProtection="1">
      <alignment horizontal="left" vertical="center" wrapText="1"/>
    </xf>
    <xf numFmtId="0" fontId="36" fillId="0" borderId="138" xfId="0" applyFont="1" applyBorder="1" applyAlignment="1">
      <alignment horizontal="left" vertical="center" wrapText="1"/>
    </xf>
    <xf numFmtId="0" fontId="36" fillId="0" borderId="139" xfId="0" applyFont="1" applyBorder="1" applyAlignment="1">
      <alignment horizontal="left" vertical="center" wrapText="1"/>
    </xf>
    <xf numFmtId="0" fontId="6" fillId="0" borderId="0" xfId="0" applyFont="1" applyAlignment="1">
      <alignment vertical="center"/>
    </xf>
    <xf numFmtId="0" fontId="36" fillId="0" borderId="42" xfId="0" applyFont="1" applyBorder="1" applyAlignment="1">
      <alignment horizontal="left" vertical="center" wrapText="1"/>
    </xf>
    <xf numFmtId="49" fontId="59" fillId="0" borderId="119" xfId="0" applyNumberFormat="1" applyFont="1" applyBorder="1" applyAlignment="1" applyProtection="1">
      <alignment horizontal="left" vertical="center" wrapText="1"/>
    </xf>
    <xf numFmtId="0" fontId="59" fillId="0" borderId="119" xfId="0" applyFont="1" applyBorder="1" applyAlignment="1">
      <alignment horizontal="left" vertical="center" wrapText="1"/>
    </xf>
    <xf numFmtId="0" fontId="59" fillId="0" borderId="131" xfId="0" applyFont="1" applyBorder="1" applyAlignment="1">
      <alignment horizontal="left" vertical="center" wrapText="1"/>
    </xf>
    <xf numFmtId="0" fontId="30" fillId="26" borderId="29" xfId="42" applyFont="1" applyFill="1" applyBorder="1" applyAlignment="1">
      <alignment horizontal="center" vertical="center"/>
    </xf>
    <xf numFmtId="0" fontId="17" fillId="26" borderId="29" xfId="0" applyFont="1" applyFill="1" applyBorder="1" applyAlignment="1">
      <alignment horizontal="center" vertical="center"/>
    </xf>
    <xf numFmtId="49" fontId="36" fillId="0" borderId="112" xfId="0" applyNumberFormat="1" applyFont="1" applyBorder="1" applyAlignment="1" applyProtection="1">
      <alignment horizontal="left" vertical="center" wrapText="1"/>
    </xf>
    <xf numFmtId="0" fontId="36" fillId="0" borderId="112" xfId="0" applyFont="1" applyBorder="1" applyAlignment="1">
      <alignment horizontal="left" vertical="center" wrapText="1"/>
    </xf>
    <xf numFmtId="0" fontId="36" fillId="0" borderId="43" xfId="0" applyFont="1" applyBorder="1" applyAlignment="1">
      <alignment horizontal="left" vertical="center" wrapText="1"/>
    </xf>
    <xf numFmtId="49" fontId="36" fillId="33" borderId="125" xfId="0" applyNumberFormat="1" applyFont="1" applyFill="1" applyBorder="1" applyAlignment="1" applyProtection="1">
      <alignment horizontal="left" vertical="center" wrapText="1"/>
    </xf>
    <xf numFmtId="0" fontId="36" fillId="33" borderId="125" xfId="0" applyFont="1" applyFill="1" applyBorder="1" applyAlignment="1">
      <alignment horizontal="left" vertical="center" wrapText="1"/>
    </xf>
    <xf numFmtId="0" fontId="36" fillId="33" borderId="42" xfId="0" applyFont="1" applyFill="1" applyBorder="1" applyAlignment="1">
      <alignment horizontal="left" vertical="center" wrapText="1"/>
    </xf>
    <xf numFmtId="49" fontId="59" fillId="0" borderId="136" xfId="0" applyNumberFormat="1" applyFont="1" applyBorder="1" applyAlignment="1" applyProtection="1">
      <alignment horizontal="left" vertical="center" wrapText="1"/>
    </xf>
    <xf numFmtId="0" fontId="59" fillId="0" borderId="136" xfId="0" applyFont="1" applyBorder="1" applyAlignment="1">
      <alignment horizontal="left" vertical="center" wrapText="1"/>
    </xf>
    <xf numFmtId="0" fontId="59" fillId="0" borderId="137" xfId="0" applyFont="1" applyBorder="1" applyAlignment="1">
      <alignment horizontal="left" vertical="center" wrapText="1"/>
    </xf>
    <xf numFmtId="49" fontId="59" fillId="0" borderId="113" xfId="0" applyNumberFormat="1" applyFont="1" applyBorder="1" applyAlignment="1" applyProtection="1">
      <alignment horizontal="left" vertical="center" wrapText="1"/>
    </xf>
    <xf numFmtId="0" fontId="59" fillId="0" borderId="113" xfId="0" applyFont="1" applyBorder="1" applyAlignment="1">
      <alignment horizontal="left" vertical="center" wrapText="1"/>
    </xf>
    <xf numFmtId="0" fontId="59" fillId="0" borderId="114" xfId="0" applyFont="1" applyBorder="1" applyAlignment="1">
      <alignment horizontal="left" vertical="center" wrapText="1"/>
    </xf>
    <xf numFmtId="49" fontId="36" fillId="0" borderId="133" xfId="0" applyNumberFormat="1" applyFont="1" applyBorder="1" applyAlignment="1" applyProtection="1">
      <alignment horizontal="left" vertical="center" wrapText="1"/>
    </xf>
    <xf numFmtId="0" fontId="36" fillId="0" borderId="133" xfId="0" applyFont="1" applyBorder="1" applyAlignment="1">
      <alignment horizontal="left" vertical="center" wrapText="1"/>
    </xf>
    <xf numFmtId="0" fontId="36" fillId="0" borderId="74" xfId="0" applyFont="1" applyBorder="1" applyAlignment="1">
      <alignment horizontal="left" vertical="center" wrapText="1"/>
    </xf>
    <xf numFmtId="49" fontId="59" fillId="0" borderId="134" xfId="0" applyNumberFormat="1" applyFont="1" applyBorder="1" applyAlignment="1" applyProtection="1">
      <alignment horizontal="left" vertical="center" wrapText="1"/>
    </xf>
    <xf numFmtId="0" fontId="59" fillId="0" borderId="134" xfId="0" applyFont="1" applyBorder="1" applyAlignment="1">
      <alignment horizontal="left" vertical="center" wrapText="1"/>
    </xf>
    <xf numFmtId="0" fontId="59" fillId="0" borderId="135" xfId="0" applyFont="1" applyBorder="1" applyAlignment="1">
      <alignment horizontal="left" vertical="center" wrapText="1"/>
    </xf>
    <xf numFmtId="0" fontId="36" fillId="0" borderId="1" xfId="0" applyFont="1" applyFill="1" applyBorder="1" applyAlignment="1">
      <alignment vertical="center" wrapText="1"/>
    </xf>
    <xf numFmtId="0" fontId="0" fillId="0" borderId="1" xfId="0" applyBorder="1" applyAlignment="1">
      <alignment vertical="center" wrapText="1"/>
    </xf>
    <xf numFmtId="0" fontId="0" fillId="0" borderId="46" xfId="0" applyBorder="1" applyAlignment="1">
      <alignment vertical="center" wrapText="1"/>
    </xf>
    <xf numFmtId="0" fontId="59" fillId="0" borderId="0" xfId="0" applyFont="1" applyFill="1" applyBorder="1" applyAlignment="1">
      <alignment vertical="center" wrapText="1"/>
    </xf>
    <xf numFmtId="0" fontId="59" fillId="0" borderId="0" xfId="0" applyFont="1" applyAlignment="1">
      <alignment vertical="center" wrapText="1"/>
    </xf>
    <xf numFmtId="0" fontId="5" fillId="24" borderId="13" xfId="0" applyFont="1" applyFill="1" applyBorder="1" applyAlignment="1">
      <alignment horizontal="center" vertical="center" wrapText="1"/>
    </xf>
    <xf numFmtId="0" fontId="0" fillId="0" borderId="13" xfId="0" applyBorder="1" applyAlignment="1">
      <alignment wrapText="1"/>
    </xf>
    <xf numFmtId="0" fontId="36" fillId="0" borderId="143" xfId="0" applyFont="1" applyFill="1" applyBorder="1" applyAlignment="1">
      <alignment vertical="center" wrapText="1"/>
    </xf>
    <xf numFmtId="0" fontId="0" fillId="0" borderId="143" xfId="0" applyBorder="1" applyAlignment="1">
      <alignment vertical="center" wrapText="1"/>
    </xf>
    <xf numFmtId="0" fontId="0" fillId="0" borderId="144" xfId="0" applyBorder="1" applyAlignment="1">
      <alignment vertical="center" wrapText="1"/>
    </xf>
    <xf numFmtId="0" fontId="36" fillId="0" borderId="141" xfId="0" applyFont="1" applyFill="1" applyBorder="1" applyAlignment="1">
      <alignment vertical="center" wrapText="1"/>
    </xf>
    <xf numFmtId="0" fontId="0" fillId="0" borderId="141" xfId="0" applyBorder="1" applyAlignment="1">
      <alignment vertical="center" wrapText="1"/>
    </xf>
    <xf numFmtId="0" fontId="0" fillId="0" borderId="142" xfId="0" applyBorder="1" applyAlignment="1">
      <alignment vertical="center" wrapText="1"/>
    </xf>
    <xf numFmtId="0" fontId="78" fillId="0" borderId="13" xfId="0" applyFont="1" applyFill="1" applyBorder="1" applyAlignment="1" applyProtection="1">
      <alignment vertical="center" wrapText="1"/>
      <protection hidden="1"/>
    </xf>
    <xf numFmtId="0" fontId="78" fillId="0" borderId="13" xfId="0" applyFont="1" applyBorder="1" applyAlignment="1" applyProtection="1">
      <alignment vertical="center" wrapText="1"/>
      <protection hidden="1"/>
    </xf>
    <xf numFmtId="0" fontId="75" fillId="26" borderId="65" xfId="0" applyFont="1" applyFill="1" applyBorder="1" applyAlignment="1" applyProtection="1">
      <alignment horizontal="left" vertical="center" wrapText="1"/>
      <protection hidden="1"/>
    </xf>
    <xf numFmtId="0" fontId="76" fillId="26" borderId="83" xfId="0" applyFont="1" applyFill="1" applyBorder="1" applyAlignment="1" applyProtection="1">
      <alignment horizontal="left" vertical="center" wrapText="1"/>
      <protection hidden="1"/>
    </xf>
    <xf numFmtId="0" fontId="0" fillId="0" borderId="83" xfId="0" applyBorder="1" applyAlignment="1">
      <alignment wrapText="1"/>
    </xf>
    <xf numFmtId="0" fontId="78" fillId="0" borderId="65" xfId="0" applyFont="1" applyFill="1" applyBorder="1" applyAlignment="1" applyProtection="1">
      <alignment vertical="center" wrapText="1"/>
      <protection hidden="1"/>
    </xf>
    <xf numFmtId="0" fontId="78" fillId="0" borderId="83" xfId="0" applyFont="1" applyFill="1" applyBorder="1" applyAlignment="1" applyProtection="1">
      <alignment vertical="center" wrapText="1"/>
      <protection hidden="1"/>
    </xf>
    <xf numFmtId="0" fontId="78" fillId="0" borderId="66" xfId="0" applyFont="1" applyFill="1" applyBorder="1" applyAlignment="1" applyProtection="1">
      <alignment vertical="center" wrapText="1"/>
      <protection hidden="1"/>
    </xf>
    <xf numFmtId="0" fontId="62" fillId="28" borderId="60" xfId="0" applyFont="1" applyFill="1" applyBorder="1" applyAlignment="1" applyProtection="1">
      <alignment horizontal="center" vertical="center" wrapText="1"/>
      <protection hidden="1"/>
    </xf>
    <xf numFmtId="0" fontId="0" fillId="0" borderId="58" xfId="0" applyBorder="1" applyAlignment="1"/>
    <xf numFmtId="0" fontId="63" fillId="30" borderId="65" xfId="0" applyFont="1" applyFill="1" applyBorder="1" applyAlignment="1" applyProtection="1">
      <alignment horizontal="center" vertical="center" wrapText="1"/>
      <protection hidden="1"/>
    </xf>
    <xf numFmtId="0" fontId="82" fillId="30" borderId="83" xfId="0" applyFont="1" applyFill="1" applyBorder="1" applyAlignment="1" applyProtection="1">
      <alignment horizontal="center" vertical="center" wrapText="1"/>
      <protection hidden="1"/>
    </xf>
    <xf numFmtId="0" fontId="82" fillId="30" borderId="66" xfId="0" applyFont="1" applyFill="1" applyBorder="1" applyAlignment="1" applyProtection="1">
      <alignment horizontal="center" vertical="center" wrapText="1"/>
      <protection hidden="1"/>
    </xf>
    <xf numFmtId="0" fontId="58" fillId="0" borderId="13" xfId="0" applyFont="1" applyFill="1" applyBorder="1" applyAlignment="1" applyProtection="1">
      <alignment vertical="center" wrapText="1"/>
      <protection hidden="1"/>
    </xf>
    <xf numFmtId="0" fontId="24" fillId="26" borderId="96" xfId="0" applyFont="1" applyFill="1" applyBorder="1" applyAlignment="1" applyProtection="1">
      <alignment horizontal="left" vertical="center" wrapText="1"/>
      <protection hidden="1"/>
    </xf>
    <xf numFmtId="0" fontId="25" fillId="26" borderId="27" xfId="0" applyFont="1" applyFill="1" applyBorder="1" applyAlignment="1" applyProtection="1">
      <alignment horizontal="left" vertical="center" wrapText="1"/>
      <protection hidden="1"/>
    </xf>
    <xf numFmtId="0" fontId="0" fillId="0" borderId="27" xfId="0" applyBorder="1" applyAlignment="1"/>
    <xf numFmtId="0" fontId="58" fillId="0" borderId="65" xfId="0" applyFont="1" applyFill="1" applyBorder="1" applyAlignment="1" applyProtection="1">
      <alignment vertical="center" wrapText="1"/>
      <protection hidden="1"/>
    </xf>
    <xf numFmtId="0" fontId="75" fillId="26" borderId="83" xfId="0" applyFont="1" applyFill="1" applyBorder="1" applyAlignment="1" applyProtection="1">
      <alignment horizontal="left" vertical="center" wrapText="1"/>
      <protection hidden="1"/>
    </xf>
    <xf numFmtId="0" fontId="0" fillId="0" borderId="66" xfId="0" applyBorder="1" applyAlignment="1">
      <alignment wrapText="1"/>
    </xf>
    <xf numFmtId="0" fontId="21" fillId="0" borderId="145" xfId="40" applyNumberFormat="1" applyFont="1" applyFill="1" applyBorder="1" applyAlignment="1" applyProtection="1">
      <alignment horizontal="left" vertical="center" wrapText="1"/>
      <protection hidden="1"/>
    </xf>
    <xf numFmtId="0" fontId="21" fillId="0" borderId="145" xfId="0" applyNumberFormat="1" applyFont="1" applyBorder="1" applyAlignment="1" applyProtection="1">
      <alignment vertical="center" wrapText="1"/>
      <protection hidden="1"/>
    </xf>
    <xf numFmtId="0" fontId="21" fillId="0" borderId="146" xfId="0" applyNumberFormat="1" applyFont="1" applyBorder="1" applyAlignment="1" applyProtection="1">
      <alignment vertical="center" wrapText="1"/>
      <protection hidden="1"/>
    </xf>
    <xf numFmtId="0" fontId="21" fillId="0" borderId="127" xfId="40" applyNumberFormat="1" applyFont="1" applyFill="1" applyBorder="1" applyAlignment="1" applyProtection="1">
      <alignment horizontal="left" vertical="center" wrapText="1"/>
      <protection hidden="1"/>
    </xf>
    <xf numFmtId="0" fontId="21" fillId="0" borderId="127" xfId="0" applyNumberFormat="1" applyFont="1" applyBorder="1" applyAlignment="1" applyProtection="1">
      <alignment vertical="center" wrapText="1"/>
      <protection hidden="1"/>
    </xf>
    <xf numFmtId="0" fontId="21" fillId="0" borderId="14" xfId="0" applyNumberFormat="1" applyFont="1" applyBorder="1" applyAlignment="1" applyProtection="1">
      <alignment vertical="center" wrapText="1"/>
      <protection hidden="1"/>
    </xf>
    <xf numFmtId="0" fontId="22" fillId="29" borderId="65" xfId="43" applyFont="1" applyFill="1" applyBorder="1" applyAlignment="1" applyProtection="1">
      <alignment horizontal="left" vertical="center" wrapText="1"/>
      <protection hidden="1"/>
    </xf>
    <xf numFmtId="0" fontId="21" fillId="29" borderId="83" xfId="0" applyFont="1" applyFill="1" applyBorder="1" applyAlignment="1" applyProtection="1">
      <alignment horizontal="left" vertical="center" wrapText="1"/>
      <protection hidden="1"/>
    </xf>
    <xf numFmtId="0" fontId="21" fillId="29" borderId="66" xfId="0" applyFont="1" applyFill="1" applyBorder="1" applyAlignment="1" applyProtection="1">
      <alignment horizontal="left" vertical="center" wrapText="1"/>
      <protection hidden="1"/>
    </xf>
    <xf numFmtId="0" fontId="3" fillId="24" borderId="145" xfId="43" applyFont="1" applyFill="1" applyBorder="1" applyAlignment="1" applyProtection="1">
      <alignment horizontal="center" vertical="center"/>
      <protection hidden="1"/>
    </xf>
    <xf numFmtId="0" fontId="1" fillId="24" borderId="145" xfId="0" applyFont="1" applyFill="1" applyBorder="1" applyAlignment="1" applyProtection="1">
      <alignment horizontal="center" vertical="center"/>
      <protection hidden="1"/>
    </xf>
    <xf numFmtId="0" fontId="1" fillId="24" borderId="146" xfId="0" applyFont="1" applyFill="1" applyBorder="1" applyAlignment="1" applyProtection="1">
      <alignment horizontal="center" vertical="center"/>
      <protection hidden="1"/>
    </xf>
  </cellXfs>
  <cellStyles count="5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40% - Naglasak1"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xplanatory Text" xfId="29"/>
    <cellStyle name="Good" xfId="30"/>
    <cellStyle name="Heading 1" xfId="31"/>
    <cellStyle name="Heading 2" xfId="32"/>
    <cellStyle name="Heading 3" xfId="33"/>
    <cellStyle name="Heading 4" xfId="34"/>
    <cellStyle name="Hiperveza 2" xfId="35"/>
    <cellStyle name="Hyperlink" xfId="36" builtinId="8"/>
    <cellStyle name="Input" xfId="37"/>
    <cellStyle name="Linked Cell" xfId="38"/>
    <cellStyle name="Neutral" xfId="39"/>
    <cellStyle name="Normal" xfId="0" builtinId="0"/>
    <cellStyle name="Normal_Djelat" xfId="40"/>
    <cellStyle name="Normal_Podaci" xfId="41"/>
    <cellStyle name="Normal_Sheet1" xfId="42"/>
    <cellStyle name="Normal_Sheet2" xfId="43"/>
    <cellStyle name="Normalno 2" xfId="44"/>
    <cellStyle name="Normalno 3" xfId="45"/>
    <cellStyle name="Note" xfId="46"/>
    <cellStyle name="Obično_~3018226" xfId="47"/>
    <cellStyle name="Obično_2 Obrasci BIL-NPF, PR-RAS-NPF" xfId="48"/>
    <cellStyle name="Obično_Knjiga2" xfId="49"/>
    <cellStyle name="Obično_List1" xfId="50"/>
    <cellStyle name="Obično_List1_2 Obrasci BIL-NPF, PR-RAS-NPF" xfId="51"/>
    <cellStyle name="Obično_List1_S-PR-RAS-NPF ver. 3.0.0" xfId="52"/>
    <cellStyle name="Output" xfId="53"/>
    <cellStyle name="Title" xfId="54"/>
    <cellStyle name="Total" xfId="55"/>
    <cellStyle name="Warning Text" xfId="56"/>
  </cellStyles>
  <dxfs count="24">
    <dxf>
      <font>
        <b/>
        <i val="0"/>
        <condense val="0"/>
        <extend val="0"/>
        <color indexed="12"/>
      </font>
      <fill>
        <patternFill>
          <bgColor indexed="13"/>
        </patternFill>
      </fill>
    </dxf>
    <dxf>
      <font>
        <b/>
        <i val="0"/>
        <condense val="0"/>
        <extend val="0"/>
        <color indexed="9"/>
      </font>
      <fill>
        <patternFill>
          <bgColor indexed="10"/>
        </patternFill>
      </fill>
    </dxf>
    <dxf>
      <font>
        <b/>
        <i val="0"/>
        <condense val="0"/>
        <extend val="0"/>
        <color indexed="9"/>
      </font>
      <fill>
        <patternFill>
          <bgColor indexed="12"/>
        </patternFill>
      </fill>
    </dxf>
    <dxf>
      <font>
        <b/>
        <i val="0"/>
        <condense val="0"/>
        <extend val="0"/>
        <color indexed="9"/>
      </font>
      <fill>
        <patternFill>
          <bgColor indexed="10"/>
        </patternFill>
      </fill>
    </dxf>
    <dxf>
      <font>
        <b/>
        <i val="0"/>
        <condense val="0"/>
        <extend val="0"/>
        <color indexed="9"/>
      </font>
      <fill>
        <patternFill>
          <bgColor indexed="12"/>
        </patternFill>
      </fill>
    </dxf>
    <dxf>
      <font>
        <b/>
        <i val="0"/>
        <condense val="0"/>
        <extend val="0"/>
        <color indexed="9"/>
      </font>
      <fill>
        <patternFill>
          <bgColor indexed="10"/>
        </patternFill>
      </fill>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ont>
        <condense val="0"/>
        <extend val="0"/>
        <color indexed="22"/>
      </font>
    </dxf>
    <dxf>
      <font>
        <b/>
        <i val="0"/>
        <condense val="0"/>
        <extend val="0"/>
        <color indexed="9"/>
      </font>
      <fill>
        <patternFill>
          <bgColor indexed="12"/>
        </patternFill>
      </fill>
    </dxf>
    <dxf>
      <font>
        <b/>
        <i val="0"/>
        <condense val="0"/>
        <extend val="0"/>
        <color indexed="9"/>
      </font>
      <fill>
        <patternFill>
          <bgColor indexed="12"/>
        </patternFill>
      </fill>
    </dxf>
    <dxf>
      <font>
        <b/>
        <i val="0"/>
        <condense val="0"/>
        <extend val="0"/>
        <color indexed="9"/>
      </font>
      <fill>
        <patternFill>
          <bgColor indexed="10"/>
        </patternFill>
      </fill>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ont>
        <condense val="0"/>
        <extend val="0"/>
        <color indexed="22"/>
      </font>
    </dxf>
    <dxf>
      <fill>
        <patternFill>
          <bgColor indexed="13"/>
        </patternFill>
      </fill>
    </dxf>
    <dxf>
      <fill>
        <patternFill>
          <bgColor indexed="10"/>
        </patternFill>
      </fill>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ont>
        <condense val="0"/>
        <extend val="0"/>
        <color indexed="22"/>
      </font>
    </dxf>
    <dxf>
      <fill>
        <patternFill>
          <bgColor indexed="13"/>
        </patternFill>
      </fill>
    </dxf>
    <dxf>
      <fill>
        <patternFill>
          <bgColor indexed="10"/>
        </patternFill>
      </fill>
    </dxf>
    <dxf>
      <font>
        <b/>
        <i val="0"/>
        <condense val="0"/>
        <extend val="0"/>
        <color indexed="17"/>
      </font>
      <fill>
        <patternFill>
          <bgColor indexed="9"/>
        </patternFill>
      </fill>
    </dxf>
    <dxf>
      <font>
        <condense val="0"/>
        <extend val="0"/>
        <color indexed="10"/>
      </font>
    </dxf>
    <dxf>
      <fill>
        <patternFill>
          <bgColor indexed="43"/>
        </patternFill>
      </fill>
    </dxf>
    <dxf>
      <fill>
        <patternFill>
          <bgColor indexed="43"/>
        </patternFill>
      </fill>
    </dxf>
    <dxf>
      <fill>
        <patternFill>
          <bgColor indexed="34"/>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7</xdr:col>
      <xdr:colOff>175260</xdr:colOff>
      <xdr:row>50</xdr:row>
      <xdr:rowOff>182880</xdr:rowOff>
    </xdr:from>
    <xdr:to>
      <xdr:col>9</xdr:col>
      <xdr:colOff>1097280</xdr:colOff>
      <xdr:row>52</xdr:row>
      <xdr:rowOff>0</xdr:rowOff>
    </xdr:to>
    <xdr:grpSp>
      <xdr:nvGrpSpPr>
        <xdr:cNvPr id="7522" name="Group 1"/>
        <xdr:cNvGrpSpPr>
          <a:grpSpLocks/>
        </xdr:cNvGrpSpPr>
      </xdr:nvGrpSpPr>
      <xdr:grpSpPr bwMode="auto">
        <a:xfrm>
          <a:off x="5448300" y="9441180"/>
          <a:ext cx="2362200" cy="266700"/>
          <a:chOff x="541" y="980"/>
          <a:chExt cx="170" cy="24"/>
        </a:xfrm>
      </xdr:grpSpPr>
      <xdr:grpSp>
        <xdr:nvGrpSpPr>
          <xdr:cNvPr id="7524" name="Group 2"/>
          <xdr:cNvGrpSpPr>
            <a:grpSpLocks/>
          </xdr:cNvGrpSpPr>
        </xdr:nvGrpSpPr>
        <xdr:grpSpPr bwMode="auto">
          <a:xfrm>
            <a:off x="541" y="980"/>
            <a:ext cx="170" cy="24"/>
            <a:chOff x="541" y="980"/>
            <a:chExt cx="170" cy="24"/>
          </a:xfrm>
        </xdr:grpSpPr>
        <xdr:sp macro="" textlink="">
          <xdr:nvSpPr>
            <xdr:cNvPr id="7526" name="Line 3"/>
            <xdr:cNvSpPr>
              <a:spLocks noChangeShapeType="1"/>
            </xdr:cNvSpPr>
          </xdr:nvSpPr>
          <xdr:spPr bwMode="auto">
            <a:xfrm>
              <a:off x="541" y="980"/>
              <a:ext cx="0" cy="24"/>
            </a:xfrm>
            <a:prstGeom prst="line">
              <a:avLst/>
            </a:prstGeom>
            <a:noFill/>
            <a:ln w="9525">
              <a:solidFill>
                <a:srgbClr val="000000"/>
              </a:solidFill>
              <a:round/>
              <a:headEnd/>
              <a:tailEnd/>
            </a:ln>
          </xdr:spPr>
        </xdr:sp>
        <xdr:sp macro="" textlink="">
          <xdr:nvSpPr>
            <xdr:cNvPr id="7527" name="Line 4"/>
            <xdr:cNvSpPr>
              <a:spLocks noChangeShapeType="1"/>
            </xdr:cNvSpPr>
          </xdr:nvSpPr>
          <xdr:spPr bwMode="auto">
            <a:xfrm>
              <a:off x="558" y="980"/>
              <a:ext cx="0" cy="24"/>
            </a:xfrm>
            <a:prstGeom prst="line">
              <a:avLst/>
            </a:prstGeom>
            <a:noFill/>
            <a:ln w="9525">
              <a:solidFill>
                <a:srgbClr val="000000"/>
              </a:solidFill>
              <a:round/>
              <a:headEnd/>
              <a:tailEnd/>
            </a:ln>
          </xdr:spPr>
        </xdr:sp>
        <xdr:sp macro="" textlink="">
          <xdr:nvSpPr>
            <xdr:cNvPr id="7528" name="Line 5"/>
            <xdr:cNvSpPr>
              <a:spLocks noChangeShapeType="1"/>
            </xdr:cNvSpPr>
          </xdr:nvSpPr>
          <xdr:spPr bwMode="auto">
            <a:xfrm>
              <a:off x="575" y="980"/>
              <a:ext cx="0" cy="24"/>
            </a:xfrm>
            <a:prstGeom prst="line">
              <a:avLst/>
            </a:prstGeom>
            <a:noFill/>
            <a:ln w="9525">
              <a:solidFill>
                <a:srgbClr val="000000"/>
              </a:solidFill>
              <a:round/>
              <a:headEnd/>
              <a:tailEnd/>
            </a:ln>
          </xdr:spPr>
        </xdr:sp>
        <xdr:sp macro="" textlink="">
          <xdr:nvSpPr>
            <xdr:cNvPr id="7529" name="Line 6"/>
            <xdr:cNvSpPr>
              <a:spLocks noChangeShapeType="1"/>
            </xdr:cNvSpPr>
          </xdr:nvSpPr>
          <xdr:spPr bwMode="auto">
            <a:xfrm>
              <a:off x="592" y="980"/>
              <a:ext cx="0" cy="24"/>
            </a:xfrm>
            <a:prstGeom prst="line">
              <a:avLst/>
            </a:prstGeom>
            <a:noFill/>
            <a:ln w="9525">
              <a:solidFill>
                <a:srgbClr val="000000"/>
              </a:solidFill>
              <a:round/>
              <a:headEnd/>
              <a:tailEnd/>
            </a:ln>
          </xdr:spPr>
        </xdr:sp>
        <xdr:sp macro="" textlink="">
          <xdr:nvSpPr>
            <xdr:cNvPr id="7530" name="Line 7"/>
            <xdr:cNvSpPr>
              <a:spLocks noChangeShapeType="1"/>
            </xdr:cNvSpPr>
          </xdr:nvSpPr>
          <xdr:spPr bwMode="auto">
            <a:xfrm>
              <a:off x="609" y="980"/>
              <a:ext cx="0" cy="24"/>
            </a:xfrm>
            <a:prstGeom prst="line">
              <a:avLst/>
            </a:prstGeom>
            <a:noFill/>
            <a:ln w="9525">
              <a:solidFill>
                <a:srgbClr val="000000"/>
              </a:solidFill>
              <a:round/>
              <a:headEnd/>
              <a:tailEnd/>
            </a:ln>
          </xdr:spPr>
        </xdr:sp>
        <xdr:sp macro="" textlink="">
          <xdr:nvSpPr>
            <xdr:cNvPr id="7531" name="Line 8"/>
            <xdr:cNvSpPr>
              <a:spLocks noChangeShapeType="1"/>
            </xdr:cNvSpPr>
          </xdr:nvSpPr>
          <xdr:spPr bwMode="auto">
            <a:xfrm>
              <a:off x="626" y="980"/>
              <a:ext cx="0" cy="24"/>
            </a:xfrm>
            <a:prstGeom prst="line">
              <a:avLst/>
            </a:prstGeom>
            <a:noFill/>
            <a:ln w="9525">
              <a:solidFill>
                <a:srgbClr val="000000"/>
              </a:solidFill>
              <a:round/>
              <a:headEnd/>
              <a:tailEnd/>
            </a:ln>
          </xdr:spPr>
        </xdr:sp>
        <xdr:sp macro="" textlink="">
          <xdr:nvSpPr>
            <xdr:cNvPr id="7532" name="Line 9"/>
            <xdr:cNvSpPr>
              <a:spLocks noChangeShapeType="1"/>
            </xdr:cNvSpPr>
          </xdr:nvSpPr>
          <xdr:spPr bwMode="auto">
            <a:xfrm>
              <a:off x="643" y="980"/>
              <a:ext cx="0" cy="24"/>
            </a:xfrm>
            <a:prstGeom prst="line">
              <a:avLst/>
            </a:prstGeom>
            <a:noFill/>
            <a:ln w="9525">
              <a:solidFill>
                <a:srgbClr val="000000"/>
              </a:solidFill>
              <a:round/>
              <a:headEnd/>
              <a:tailEnd/>
            </a:ln>
          </xdr:spPr>
        </xdr:sp>
        <xdr:sp macro="" textlink="">
          <xdr:nvSpPr>
            <xdr:cNvPr id="7533" name="Line 10"/>
            <xdr:cNvSpPr>
              <a:spLocks noChangeShapeType="1"/>
            </xdr:cNvSpPr>
          </xdr:nvSpPr>
          <xdr:spPr bwMode="auto">
            <a:xfrm>
              <a:off x="660" y="980"/>
              <a:ext cx="0" cy="24"/>
            </a:xfrm>
            <a:prstGeom prst="line">
              <a:avLst/>
            </a:prstGeom>
            <a:noFill/>
            <a:ln w="9525">
              <a:solidFill>
                <a:srgbClr val="000000"/>
              </a:solidFill>
              <a:round/>
              <a:headEnd/>
              <a:tailEnd/>
            </a:ln>
          </xdr:spPr>
        </xdr:sp>
        <xdr:sp macro="" textlink="">
          <xdr:nvSpPr>
            <xdr:cNvPr id="7534" name="Line 11"/>
            <xdr:cNvSpPr>
              <a:spLocks noChangeShapeType="1"/>
            </xdr:cNvSpPr>
          </xdr:nvSpPr>
          <xdr:spPr bwMode="auto">
            <a:xfrm>
              <a:off x="677" y="980"/>
              <a:ext cx="0" cy="24"/>
            </a:xfrm>
            <a:prstGeom prst="line">
              <a:avLst/>
            </a:prstGeom>
            <a:noFill/>
            <a:ln w="9525">
              <a:solidFill>
                <a:srgbClr val="000000"/>
              </a:solidFill>
              <a:round/>
              <a:headEnd/>
              <a:tailEnd/>
            </a:ln>
          </xdr:spPr>
        </xdr:sp>
        <xdr:sp macro="" textlink="">
          <xdr:nvSpPr>
            <xdr:cNvPr id="7535" name="Line 12"/>
            <xdr:cNvSpPr>
              <a:spLocks noChangeShapeType="1"/>
            </xdr:cNvSpPr>
          </xdr:nvSpPr>
          <xdr:spPr bwMode="auto">
            <a:xfrm>
              <a:off x="694" y="980"/>
              <a:ext cx="0" cy="24"/>
            </a:xfrm>
            <a:prstGeom prst="line">
              <a:avLst/>
            </a:prstGeom>
            <a:noFill/>
            <a:ln w="9525">
              <a:solidFill>
                <a:srgbClr val="000000"/>
              </a:solidFill>
              <a:round/>
              <a:headEnd/>
              <a:tailEnd/>
            </a:ln>
          </xdr:spPr>
        </xdr:sp>
        <xdr:sp macro="" textlink="">
          <xdr:nvSpPr>
            <xdr:cNvPr id="7536" name="Line 13"/>
            <xdr:cNvSpPr>
              <a:spLocks noChangeShapeType="1"/>
            </xdr:cNvSpPr>
          </xdr:nvSpPr>
          <xdr:spPr bwMode="auto">
            <a:xfrm>
              <a:off x="711" y="980"/>
              <a:ext cx="0" cy="24"/>
            </a:xfrm>
            <a:prstGeom prst="line">
              <a:avLst/>
            </a:prstGeom>
            <a:noFill/>
            <a:ln w="9525">
              <a:solidFill>
                <a:srgbClr val="000000"/>
              </a:solidFill>
              <a:round/>
              <a:headEnd/>
              <a:tailEnd/>
            </a:ln>
          </xdr:spPr>
        </xdr:sp>
      </xdr:grpSp>
      <xdr:sp macro="" textlink="">
        <xdr:nvSpPr>
          <xdr:cNvPr id="7525" name="Line 14"/>
          <xdr:cNvSpPr>
            <a:spLocks noChangeShapeType="1"/>
          </xdr:cNvSpPr>
        </xdr:nvSpPr>
        <xdr:spPr bwMode="auto">
          <a:xfrm>
            <a:off x="541" y="1004"/>
            <a:ext cx="170" cy="0"/>
          </a:xfrm>
          <a:prstGeom prst="line">
            <a:avLst/>
          </a:prstGeom>
          <a:noFill/>
          <a:ln w="9525">
            <a:solidFill>
              <a:srgbClr val="000000"/>
            </a:solidFill>
            <a:round/>
            <a:headEnd/>
            <a:tailEnd/>
          </a:ln>
        </xdr:spPr>
      </xdr:sp>
    </xdr:grpSp>
    <xdr:clientData/>
  </xdr:twoCellAnchor>
  <xdr:twoCellAnchor editAs="oneCell">
    <xdr:from>
      <xdr:col>1</xdr:col>
      <xdr:colOff>7620</xdr:colOff>
      <xdr:row>2</xdr:row>
      <xdr:rowOff>7620</xdr:rowOff>
    </xdr:from>
    <xdr:to>
      <xdr:col>2</xdr:col>
      <xdr:colOff>480060</xdr:colOff>
      <xdr:row>2</xdr:row>
      <xdr:rowOff>274320</xdr:rowOff>
    </xdr:to>
    <xdr:pic>
      <xdr:nvPicPr>
        <xdr:cNvPr id="7523" name="Picture 15" descr="Fina mali logo"/>
        <xdr:cNvPicPr>
          <a:picLocks noChangeAspect="1" noChangeArrowheads="1"/>
        </xdr:cNvPicPr>
      </xdr:nvPicPr>
      <xdr:blipFill>
        <a:blip xmlns:r="http://schemas.openxmlformats.org/officeDocument/2006/relationships" r:embed="rId1"/>
        <a:srcRect/>
        <a:stretch>
          <a:fillRect/>
        </a:stretch>
      </xdr:blipFill>
      <xdr:spPr bwMode="auto">
        <a:xfrm>
          <a:off x="68580" y="419100"/>
          <a:ext cx="1341120" cy="266700"/>
        </a:xfrm>
        <a:prstGeom prst="rect">
          <a:avLst/>
        </a:prstGeom>
        <a:noFill/>
        <a:ln w="9525">
          <a:noFill/>
          <a:miter lim="800000"/>
          <a:headEnd/>
          <a:tailEnd/>
        </a:ln>
      </xdr:spPr>
    </xdr:pic>
    <xdr:clientData fPrintsWithSheet="0"/>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anovac.mfin.hr/rnoprt/" TargetMode="External"/><Relationship Id="rId1" Type="http://schemas.openxmlformats.org/officeDocument/2006/relationships/hyperlink" Target="https://mfin.gov.hr/istaknute-teme/neprofitne-organizacije/registar-neprofitnih-organizacija/11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pageSetUpPr fitToPage="1"/>
  </sheetPr>
  <dimension ref="B1:J12"/>
  <sheetViews>
    <sheetView showGridLines="0" showRowColHeaders="0" workbookViewId="0">
      <pane ySplit="1" topLeftCell="A2" activePane="bottomLeft" state="frozen"/>
      <selection activeCell="B8" sqref="B8:L8"/>
      <selection pane="bottomLeft" activeCell="A2" sqref="A2"/>
    </sheetView>
  </sheetViews>
  <sheetFormatPr defaultColWidth="0" defaultRowHeight="13.2" zeroHeight="1"/>
  <cols>
    <col min="1" max="1" width="0.88671875" customWidth="1"/>
    <col min="2" max="10" width="11.6640625" customWidth="1"/>
    <col min="11" max="11" width="0.88671875" customWidth="1"/>
  </cols>
  <sheetData>
    <row r="1" spans="2:10" s="28" customFormat="1" ht="24.9" customHeight="1">
      <c r="B1" s="194" t="s">
        <v>674</v>
      </c>
      <c r="C1" s="184" t="s">
        <v>560</v>
      </c>
      <c r="D1" s="184" t="s">
        <v>675</v>
      </c>
      <c r="E1" s="185" t="s">
        <v>981</v>
      </c>
      <c r="F1" s="184" t="s">
        <v>322</v>
      </c>
      <c r="G1" s="184" t="s">
        <v>984</v>
      </c>
      <c r="H1" s="195" t="s">
        <v>579</v>
      </c>
      <c r="I1" s="243" t="s">
        <v>958</v>
      </c>
      <c r="J1" s="221"/>
    </row>
    <row r="2" spans="2:10" ht="70.5" customHeight="1">
      <c r="B2" s="310"/>
      <c r="C2" s="311"/>
      <c r="D2" s="311"/>
      <c r="E2" s="311"/>
      <c r="F2" s="311"/>
      <c r="G2" s="311"/>
      <c r="H2" s="311"/>
      <c r="I2" s="311"/>
      <c r="J2" s="312"/>
    </row>
    <row r="3" spans="2:10" ht="60" customHeight="1">
      <c r="B3" s="325"/>
      <c r="C3" s="326"/>
      <c r="D3" s="326"/>
      <c r="E3" s="326"/>
      <c r="F3" s="326"/>
      <c r="G3" s="326"/>
      <c r="H3" s="326"/>
      <c r="I3" s="326"/>
      <c r="J3" s="327"/>
    </row>
    <row r="4" spans="2:10" ht="33.75" customHeight="1">
      <c r="B4" s="316" t="s">
        <v>285</v>
      </c>
      <c r="C4" s="317"/>
      <c r="D4" s="317"/>
      <c r="E4" s="317"/>
      <c r="F4" s="317"/>
      <c r="G4" s="317"/>
      <c r="H4" s="317"/>
      <c r="I4" s="317"/>
      <c r="J4" s="318"/>
    </row>
    <row r="5" spans="2:10" ht="60" customHeight="1" thickBot="1">
      <c r="B5" s="319" t="s">
        <v>1994</v>
      </c>
      <c r="C5" s="320"/>
      <c r="D5" s="320"/>
      <c r="E5" s="320"/>
      <c r="F5" s="320"/>
      <c r="G5" s="320"/>
      <c r="H5" s="320"/>
      <c r="I5" s="320"/>
      <c r="J5" s="321"/>
    </row>
    <row r="6" spans="2:10" ht="30" customHeight="1" thickTop="1" thickBot="1">
      <c r="B6" s="322" t="s">
        <v>1402</v>
      </c>
      <c r="C6" s="323"/>
      <c r="D6" s="323"/>
      <c r="E6" s="323"/>
      <c r="F6" s="323"/>
      <c r="G6" s="323"/>
      <c r="H6" s="323"/>
      <c r="I6" s="323"/>
      <c r="J6" s="324"/>
    </row>
    <row r="7" spans="2:10" ht="66" customHeight="1" thickTop="1">
      <c r="B7" s="313" t="s">
        <v>839</v>
      </c>
      <c r="C7" s="314"/>
      <c r="D7" s="314"/>
      <c r="E7" s="314"/>
      <c r="F7" s="314"/>
      <c r="G7" s="314"/>
      <c r="H7" s="314"/>
      <c r="I7" s="314"/>
      <c r="J7" s="315"/>
    </row>
    <row r="8" spans="2:10" ht="20.399999999999999" customHeight="1">
      <c r="B8" s="307" t="s">
        <v>837</v>
      </c>
      <c r="C8" s="308"/>
      <c r="D8" s="309"/>
      <c r="E8" s="301"/>
      <c r="F8" s="301"/>
      <c r="G8" s="301"/>
      <c r="H8" s="301"/>
      <c r="I8" s="301"/>
      <c r="J8" s="301"/>
    </row>
    <row r="9" spans="2:10"/>
    <row r="10" spans="2:10" hidden="1"/>
    <row r="11" spans="2:10" hidden="1"/>
    <row r="12" spans="2:10" hidden="1"/>
  </sheetData>
  <sheetProtection password="C79A" sheet="1" objects="1" scenarios="1"/>
  <mergeCells count="7">
    <mergeCell ref="B8:D8"/>
    <mergeCell ref="B2:J2"/>
    <mergeCell ref="B7:J7"/>
    <mergeCell ref="B4:J4"/>
    <mergeCell ref="B5:J5"/>
    <mergeCell ref="B6:J6"/>
    <mergeCell ref="B3:J3"/>
  </mergeCells>
  <phoneticPr fontId="13" type="noConversion"/>
  <hyperlinks>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B6:J6" r:id="rId1" display="––––&gt; Link na Internet stranice Ministarstva financija (neprofitno računovodstvo)"/>
    <hyperlink ref="G1" location="GPRIZNPF!A1" tooltip="Link na obrazac G-PR-IZ-NPF" display="G-PR-IZ-NPF"/>
    <hyperlink ref="H1" location="Kontrole!A1" tooltip="Pregled ispravnosti kontrola" display="Kontrole"/>
    <hyperlink ref="I1" location="Sifre!A1" tooltip="Šifarnik gradova/općina te djelatnosti (NKD2007)" display="Šifre"/>
    <hyperlink ref="B8" r:id="rId2" display="Registar"/>
  </hyperlinks>
  <printOptions horizontalCentered="1"/>
  <pageMargins left="0.59055118110236227" right="0.59055118110236227" top="0.98425196850393704" bottom="0.98425196850393704" header="0.51181102362204722" footer="0.51181102362204722"/>
  <pageSetup paperSize="9" scale="79" orientation="portrait" verticalDpi="1200" r:id="rId3"/>
  <headerFooter alignWithMargins="0"/>
</worksheet>
</file>

<file path=xl/worksheets/sheet10.xml><?xml version="1.0" encoding="utf-8"?>
<worksheet xmlns="http://schemas.openxmlformats.org/spreadsheetml/2006/main" xmlns:r="http://schemas.openxmlformats.org/officeDocument/2006/relationships">
  <sheetPr codeName="List10"/>
  <dimension ref="A1:Q70"/>
  <sheetViews>
    <sheetView showGridLines="0" showRowColHeaders="0" workbookViewId="0">
      <pane ySplit="1" topLeftCell="A2" activePane="bottomLeft" state="frozen"/>
      <selection activeCell="B8" sqref="B8:L8"/>
      <selection pane="bottomLeft" activeCell="A2" sqref="A2"/>
    </sheetView>
  </sheetViews>
  <sheetFormatPr defaultColWidth="0" defaultRowHeight="13.8" zeroHeight="1"/>
  <cols>
    <col min="1" max="1" width="0.88671875" style="167" customWidth="1"/>
    <col min="2" max="2" width="5.6640625" style="167" customWidth="1"/>
    <col min="3" max="8" width="12.6640625" style="167" customWidth="1"/>
    <col min="9" max="9" width="4.33203125" style="167" customWidth="1"/>
    <col min="10" max="11" width="15.6640625" style="167" customWidth="1"/>
    <col min="12" max="12" width="6.6640625" style="167" customWidth="1"/>
    <col min="13" max="13" width="0.88671875" style="167" customWidth="1"/>
    <col min="14" max="16384" width="9.109375" style="167" hidden="1"/>
  </cols>
  <sheetData>
    <row r="1" spans="2:16" s="28" customFormat="1" ht="24.9" customHeight="1">
      <c r="B1" s="194" t="s">
        <v>674</v>
      </c>
      <c r="C1" s="184" t="s">
        <v>578</v>
      </c>
      <c r="D1" s="184" t="s">
        <v>560</v>
      </c>
      <c r="E1" s="184" t="s">
        <v>675</v>
      </c>
      <c r="F1" s="185" t="s">
        <v>981</v>
      </c>
      <c r="G1" s="184" t="s">
        <v>322</v>
      </c>
      <c r="H1" s="184" t="s">
        <v>984</v>
      </c>
      <c r="I1" s="184"/>
      <c r="J1" s="195" t="s">
        <v>579</v>
      </c>
      <c r="K1" s="221" t="s">
        <v>958</v>
      </c>
      <c r="L1" s="245"/>
    </row>
    <row r="2" spans="2:16" s="111" customFormat="1" ht="5.0999999999999996" customHeight="1" thickBot="1">
      <c r="B2" s="123"/>
      <c r="C2" s="124"/>
      <c r="D2" s="124"/>
      <c r="E2" s="124"/>
      <c r="F2" s="124"/>
      <c r="G2" s="124"/>
      <c r="H2" s="124"/>
      <c r="I2" s="124"/>
      <c r="J2" s="124"/>
      <c r="K2" s="435"/>
      <c r="L2" s="435"/>
    </row>
    <row r="3" spans="2:16" s="27" customFormat="1" ht="30" customHeight="1" thickBot="1">
      <c r="B3" s="441" t="s">
        <v>1886</v>
      </c>
      <c r="C3" s="442"/>
      <c r="D3" s="125"/>
      <c r="E3" s="125"/>
      <c r="F3" s="101"/>
      <c r="G3" s="101"/>
      <c r="H3" s="101"/>
      <c r="I3" s="101"/>
      <c r="J3" s="101"/>
      <c r="K3" s="443" t="s">
        <v>325</v>
      </c>
      <c r="L3" s="444"/>
    </row>
    <row r="4" spans="2:16" s="27" customFormat="1" ht="30" customHeight="1">
      <c r="B4" s="436" t="s">
        <v>326</v>
      </c>
      <c r="C4" s="499"/>
      <c r="D4" s="499"/>
      <c r="E4" s="499"/>
      <c r="F4" s="499"/>
      <c r="G4" s="499"/>
      <c r="H4" s="499"/>
      <c r="I4" s="499"/>
      <c r="J4" s="499"/>
      <c r="K4" s="500"/>
      <c r="L4" s="500"/>
    </row>
    <row r="5" spans="2:16" s="27" customFormat="1" ht="30" customHeight="1">
      <c r="B5" s="501" t="s">
        <v>327</v>
      </c>
      <c r="C5" s="502"/>
      <c r="D5" s="502"/>
      <c r="E5" s="502"/>
      <c r="F5" s="502"/>
      <c r="G5" s="502"/>
      <c r="H5" s="502"/>
      <c r="I5" s="502"/>
      <c r="J5" s="503"/>
      <c r="K5" s="504"/>
      <c r="L5" s="504"/>
    </row>
    <row r="6" spans="2:16" s="30" customFormat="1" ht="19.5" customHeight="1">
      <c r="B6" s="440" t="str">
        <f>IF(OR(RefStr!J15="",RefStr!J19=""),P7,IF(RefStr!P4=1,"za razdoblje "&amp;TEXT(RefStr!E5,"dd.MM.YYYY.")&amp;" do "&amp;TEXT(RefStr!G5,"dd.MM.YYYY."),P6))</f>
        <v>- ne popunjava se za odabrano razdoblje -</v>
      </c>
      <c r="C6" s="439"/>
      <c r="D6" s="439"/>
      <c r="E6" s="439"/>
      <c r="F6" s="439"/>
      <c r="G6" s="439"/>
      <c r="H6" s="439"/>
      <c r="I6" s="439"/>
      <c r="J6" s="439"/>
      <c r="K6" s="439"/>
      <c r="L6" s="439"/>
      <c r="P6" s="238" t="s">
        <v>850</v>
      </c>
    </row>
    <row r="7" spans="2:16" s="111" customFormat="1" ht="18" customHeight="1" thickBot="1">
      <c r="B7" s="446" t="s">
        <v>1980</v>
      </c>
      <c r="C7" s="473"/>
      <c r="D7" s="474" t="str">
        <f>IF(RefStr!P4=1,IF(RefStr!C7&lt;&gt;"",RefStr!C7,""),"")</f>
        <v/>
      </c>
      <c r="E7" s="475"/>
      <c r="F7" s="475"/>
      <c r="G7" s="475"/>
      <c r="H7" s="475"/>
      <c r="I7" s="475"/>
      <c r="J7" s="475"/>
      <c r="K7" s="475"/>
      <c r="L7" s="475"/>
      <c r="P7" s="27" t="s">
        <v>1825</v>
      </c>
    </row>
    <row r="8" spans="2:16" s="111" customFormat="1" ht="18" customHeight="1" thickBot="1">
      <c r="B8" s="446" t="s">
        <v>940</v>
      </c>
      <c r="C8" s="446"/>
      <c r="D8" s="205" t="str">
        <f>IF(RefStr!P4=1,IF(RefStr!C9&lt;&gt;"",RefStr!C9,""),"")</f>
        <v/>
      </c>
      <c r="E8" s="114"/>
      <c r="F8" s="121" t="s">
        <v>870</v>
      </c>
      <c r="G8" s="476" t="str">
        <f>IF(RefStr!P4=1,IF(RefStr!E9&lt;&gt;"",RefStr!E9,""), "")</f>
        <v/>
      </c>
      <c r="H8" s="477"/>
      <c r="I8" s="477"/>
      <c r="J8" s="477"/>
      <c r="K8" s="477"/>
      <c r="L8" s="477"/>
    </row>
    <row r="9" spans="2:16" s="111" customFormat="1" ht="18" customHeight="1" thickBot="1">
      <c r="B9" s="446" t="s">
        <v>943</v>
      </c>
      <c r="C9" s="446"/>
      <c r="D9" s="476" t="str">
        <f>IF(RefStr!P4=1,IF(RefStr!C11&lt;&gt;"",RefStr!C11,""), "")</f>
        <v/>
      </c>
      <c r="E9" s="476"/>
      <c r="F9" s="476"/>
      <c r="G9" s="476"/>
      <c r="H9" s="476"/>
      <c r="I9" s="476"/>
      <c r="J9" s="476"/>
      <c r="K9" s="476"/>
      <c r="L9" s="476"/>
    </row>
    <row r="10" spans="2:16" s="111" customFormat="1" ht="18" customHeight="1" thickBot="1">
      <c r="B10" s="446" t="s">
        <v>2125</v>
      </c>
      <c r="C10" s="446" t="s">
        <v>974</v>
      </c>
      <c r="D10" s="478" t="str">
        <f>IF(RefStr!P4=1,IF(RefStr!C13&lt;&gt;"",RefStr!C13,""), "")</f>
        <v/>
      </c>
      <c r="E10" s="479"/>
      <c r="F10" s="479"/>
      <c r="G10" s="115"/>
      <c r="H10" s="115"/>
      <c r="I10" s="129"/>
      <c r="J10" s="121" t="s">
        <v>868</v>
      </c>
      <c r="K10" s="201" t="str">
        <f>IF(RefStr!P4=1,IF(RefStr!J9&lt;&gt;"",RefStr!J9,""), "")</f>
        <v/>
      </c>
      <c r="L10" s="129"/>
    </row>
    <row r="11" spans="2:16" s="111" customFormat="1" ht="18" customHeight="1" thickBot="1">
      <c r="B11" s="425" t="s">
        <v>945</v>
      </c>
      <c r="C11" s="426"/>
      <c r="D11" s="113" t="str">
        <f>IF(RefStr!P4=1,IF(RefStr!C15&lt;&gt;"",RefStr!C15,""), "")</f>
        <v/>
      </c>
      <c r="E11" s="206" t="str">
        <f>IF(RefStr!D15&lt;&gt;"",RefStr!D15,"")</f>
        <v>Djelatnosti ostalih članskih organizacija, d. n.</v>
      </c>
      <c r="F11" s="116"/>
      <c r="G11" s="129"/>
      <c r="H11" s="129"/>
      <c r="I11" s="130"/>
      <c r="J11" s="183" t="s">
        <v>1659</v>
      </c>
      <c r="K11" s="200" t="str">
        <f>IF(RefStr!P4=1,IF(RefStr!J11&lt;&gt;"",RefStr!J11,""), "")</f>
        <v/>
      </c>
      <c r="L11" s="129"/>
    </row>
    <row r="12" spans="2:16" s="111" customFormat="1" ht="18" customHeight="1" thickBot="1">
      <c r="B12" s="446" t="s">
        <v>976</v>
      </c>
      <c r="C12" s="426"/>
      <c r="D12" s="117" t="str">
        <f>IF(RefStr!P4=1,IF(RefStr!C17&lt;&gt;"",RefStr!C17,""), "")</f>
        <v/>
      </c>
      <c r="E12" s="207" t="str">
        <f>IF(RefStr!D17&lt;&gt;"",RefStr!D17,"")</f>
        <v>Grad/općina: KARLOVAC</v>
      </c>
      <c r="F12" s="118"/>
      <c r="G12" s="115"/>
      <c r="H12" s="115"/>
      <c r="I12" s="119"/>
      <c r="J12" s="183" t="s">
        <v>869</v>
      </c>
      <c r="K12" s="480" t="str">
        <f>IF(RefStr!P4=1,IF(RefStr!J13&lt;&gt;"",RefStr!J13,""), "")</f>
        <v/>
      </c>
      <c r="L12" s="481"/>
    </row>
    <row r="13" spans="2:16" s="111" customFormat="1" ht="18" customHeight="1" thickBot="1">
      <c r="B13" s="129"/>
      <c r="C13" s="120"/>
      <c r="D13" s="236"/>
      <c r="E13" s="237"/>
      <c r="F13" s="237"/>
      <c r="G13" s="237"/>
      <c r="H13" s="237"/>
      <c r="I13" s="425" t="s">
        <v>975</v>
      </c>
      <c r="J13" s="426"/>
      <c r="K13" s="126" t="str">
        <f>IF(RefStr!P4=1,IF(RefStr!J15&lt;&gt;"",RefStr!J15,""), "")</f>
        <v/>
      </c>
      <c r="L13" s="129"/>
    </row>
    <row r="14" spans="2:16" s="111" customFormat="1" ht="18" customHeight="1" thickBot="1">
      <c r="B14" s="121"/>
      <c r="C14" s="121"/>
      <c r="D14" s="237"/>
      <c r="E14" s="237"/>
      <c r="F14" s="237"/>
      <c r="G14" s="237"/>
      <c r="H14" s="237"/>
      <c r="I14" s="131"/>
      <c r="J14" s="183" t="s">
        <v>944</v>
      </c>
      <c r="K14" s="204" t="str">
        <f>IF(RefStr!P4=1,IF(RefStr!J17&lt;&gt;"",RefStr!J17,""), "")</f>
        <v/>
      </c>
      <c r="L14" s="122"/>
    </row>
    <row r="15" spans="2:16" s="27" customFormat="1" ht="15" customHeight="1">
      <c r="B15" s="416" t="str">
        <f xml:space="preserve"> "Verzija Excel datoteke: " &amp; MID(PraviPod707!G30,1,1) &amp; "." &amp; MID(PraviPod707!G30,2,1) &amp; "." &amp; MID(PraviPod707!G30,3,1) &amp; "."</f>
        <v>Verzija Excel datoteke: 7.0.0.</v>
      </c>
      <c r="C15" s="511"/>
      <c r="D15" s="511"/>
      <c r="F15" s="37"/>
      <c r="G15" s="40"/>
      <c r="H15" s="40"/>
      <c r="I15" s="41"/>
      <c r="J15" s="41"/>
      <c r="K15" s="38"/>
      <c r="L15" s="272" t="s">
        <v>482</v>
      </c>
    </row>
    <row r="16" spans="2:16" s="27" customFormat="1" ht="35.1" customHeight="1">
      <c r="B16" s="83" t="s">
        <v>1395</v>
      </c>
      <c r="C16" s="421" t="s">
        <v>942</v>
      </c>
      <c r="D16" s="421"/>
      <c r="E16" s="421"/>
      <c r="F16" s="421"/>
      <c r="G16" s="422"/>
      <c r="H16" s="422"/>
      <c r="I16" s="79" t="s">
        <v>941</v>
      </c>
      <c r="J16" s="80" t="s">
        <v>985</v>
      </c>
      <c r="K16" s="81" t="s">
        <v>986</v>
      </c>
      <c r="L16" s="82" t="s">
        <v>1076</v>
      </c>
    </row>
    <row r="17" spans="2:17" s="27" customFormat="1" ht="12" customHeight="1">
      <c r="B17" s="68">
        <v>1</v>
      </c>
      <c r="C17" s="427">
        <v>2</v>
      </c>
      <c r="D17" s="428"/>
      <c r="E17" s="428"/>
      <c r="F17" s="428"/>
      <c r="G17" s="428"/>
      <c r="H17" s="428"/>
      <c r="I17" s="69">
        <v>3</v>
      </c>
      <c r="J17" s="69">
        <v>4</v>
      </c>
      <c r="K17" s="68">
        <v>5</v>
      </c>
      <c r="L17" s="68">
        <v>6</v>
      </c>
    </row>
    <row r="18" spans="2:17" s="27" customFormat="1" ht="15" customHeight="1">
      <c r="B18" s="407" t="s">
        <v>328</v>
      </c>
      <c r="C18" s="408" t="s">
        <v>1079</v>
      </c>
      <c r="D18" s="408"/>
      <c r="E18" s="408"/>
      <c r="F18" s="408"/>
      <c r="G18" s="408"/>
      <c r="H18" s="408"/>
      <c r="I18" s="408"/>
      <c r="J18" s="408"/>
      <c r="K18" s="408"/>
      <c r="L18" s="409"/>
    </row>
    <row r="19" spans="2:17" s="27" customFormat="1" ht="13.2">
      <c r="B19" s="173" t="s">
        <v>1080</v>
      </c>
      <c r="C19" s="530" t="s">
        <v>1081</v>
      </c>
      <c r="D19" s="531"/>
      <c r="E19" s="531"/>
      <c r="F19" s="531"/>
      <c r="G19" s="531"/>
      <c r="H19" s="532"/>
      <c r="I19" s="169">
        <v>1</v>
      </c>
      <c r="J19" s="273"/>
      <c r="K19" s="273"/>
      <c r="L19" s="162" t="str">
        <f t="shared" ref="L19:L60" si="0">IF(J19&gt;0,IF(K19/J19&gt;=100,"&gt;&gt;100",K19/J19*100),"-")</f>
        <v>-</v>
      </c>
      <c r="M19" s="90"/>
      <c r="N19" s="33"/>
      <c r="P19" s="34"/>
      <c r="Q19" s="28"/>
    </row>
    <row r="20" spans="2:17" s="27" customFormat="1" ht="13.2">
      <c r="B20" s="174" t="s">
        <v>1082</v>
      </c>
      <c r="C20" s="505" t="s">
        <v>1083</v>
      </c>
      <c r="D20" s="506"/>
      <c r="E20" s="506"/>
      <c r="F20" s="506"/>
      <c r="G20" s="506"/>
      <c r="H20" s="507"/>
      <c r="I20" s="171">
        <v>2</v>
      </c>
      <c r="J20" s="274"/>
      <c r="K20" s="274"/>
      <c r="L20" s="163" t="str">
        <f t="shared" si="0"/>
        <v>-</v>
      </c>
      <c r="M20" s="90"/>
      <c r="N20" s="33"/>
      <c r="P20" s="34"/>
      <c r="Q20" s="28"/>
    </row>
    <row r="21" spans="2:17" s="27" customFormat="1" ht="13.2">
      <c r="B21" s="174" t="s">
        <v>1084</v>
      </c>
      <c r="C21" s="505" t="s">
        <v>616</v>
      </c>
      <c r="D21" s="506"/>
      <c r="E21" s="506"/>
      <c r="F21" s="506"/>
      <c r="G21" s="506"/>
      <c r="H21" s="507"/>
      <c r="I21" s="171">
        <v>3</v>
      </c>
      <c r="J21" s="274"/>
      <c r="K21" s="274"/>
      <c r="L21" s="163" t="str">
        <f t="shared" si="0"/>
        <v>-</v>
      </c>
      <c r="M21" s="90"/>
      <c r="N21" s="33"/>
      <c r="P21" s="34"/>
      <c r="Q21" s="28"/>
    </row>
    <row r="22" spans="2:17" s="27" customFormat="1" ht="13.2">
      <c r="B22" s="174" t="s">
        <v>617</v>
      </c>
      <c r="C22" s="505" t="s">
        <v>1396</v>
      </c>
      <c r="D22" s="506"/>
      <c r="E22" s="506"/>
      <c r="F22" s="506"/>
      <c r="G22" s="506"/>
      <c r="H22" s="507"/>
      <c r="I22" s="171">
        <v>4</v>
      </c>
      <c r="J22" s="275">
        <f>ROUND(SUM(J23:J28),2)</f>
        <v>0</v>
      </c>
      <c r="K22" s="275">
        <f>ROUND(SUM(K23:K28),2)</f>
        <v>0</v>
      </c>
      <c r="L22" s="163" t="str">
        <f t="shared" si="0"/>
        <v>-</v>
      </c>
      <c r="M22" s="90"/>
      <c r="N22" s="33"/>
      <c r="P22" s="34"/>
      <c r="Q22" s="28"/>
    </row>
    <row r="23" spans="2:17" s="27" customFormat="1" ht="13.2">
      <c r="B23" s="174" t="s">
        <v>618</v>
      </c>
      <c r="C23" s="505" t="s">
        <v>619</v>
      </c>
      <c r="D23" s="506"/>
      <c r="E23" s="506"/>
      <c r="F23" s="506"/>
      <c r="G23" s="506"/>
      <c r="H23" s="507"/>
      <c r="I23" s="171">
        <v>5</v>
      </c>
      <c r="J23" s="274"/>
      <c r="K23" s="274"/>
      <c r="L23" s="163" t="str">
        <f t="shared" si="0"/>
        <v>-</v>
      </c>
      <c r="M23" s="90"/>
      <c r="N23" s="33"/>
      <c r="P23" s="34"/>
      <c r="Q23" s="28"/>
    </row>
    <row r="24" spans="2:17" s="27" customFormat="1" ht="13.2">
      <c r="B24" s="174" t="s">
        <v>620</v>
      </c>
      <c r="C24" s="505" t="s">
        <v>621</v>
      </c>
      <c r="D24" s="506"/>
      <c r="E24" s="506"/>
      <c r="F24" s="506"/>
      <c r="G24" s="506"/>
      <c r="H24" s="507"/>
      <c r="I24" s="171">
        <v>6</v>
      </c>
      <c r="J24" s="274"/>
      <c r="K24" s="274"/>
      <c r="L24" s="163" t="str">
        <f t="shared" si="0"/>
        <v>-</v>
      </c>
      <c r="M24" s="90"/>
      <c r="N24" s="33"/>
      <c r="P24" s="34"/>
      <c r="Q24" s="28"/>
    </row>
    <row r="25" spans="2:17" s="27" customFormat="1" ht="13.2">
      <c r="B25" s="174" t="s">
        <v>622</v>
      </c>
      <c r="C25" s="505" t="s">
        <v>623</v>
      </c>
      <c r="D25" s="506"/>
      <c r="E25" s="506"/>
      <c r="F25" s="506"/>
      <c r="G25" s="506"/>
      <c r="H25" s="507"/>
      <c r="I25" s="171">
        <v>7</v>
      </c>
      <c r="J25" s="274"/>
      <c r="K25" s="274"/>
      <c r="L25" s="163" t="str">
        <f t="shared" si="0"/>
        <v>-</v>
      </c>
      <c r="M25" s="90"/>
      <c r="N25" s="33"/>
      <c r="P25" s="34"/>
      <c r="Q25" s="28"/>
    </row>
    <row r="26" spans="2:17" s="27" customFormat="1" ht="13.2">
      <c r="B26" s="174" t="s">
        <v>624</v>
      </c>
      <c r="C26" s="505" t="s">
        <v>625</v>
      </c>
      <c r="D26" s="506"/>
      <c r="E26" s="506"/>
      <c r="F26" s="506"/>
      <c r="G26" s="506"/>
      <c r="H26" s="507"/>
      <c r="I26" s="171">
        <v>8</v>
      </c>
      <c r="J26" s="274"/>
      <c r="K26" s="274"/>
      <c r="L26" s="163" t="str">
        <f t="shared" si="0"/>
        <v>-</v>
      </c>
      <c r="M26" s="90"/>
      <c r="N26" s="33"/>
      <c r="P26" s="34"/>
      <c r="Q26" s="28"/>
    </row>
    <row r="27" spans="2:17" s="27" customFormat="1" ht="13.2">
      <c r="B27" s="174" t="s">
        <v>626</v>
      </c>
      <c r="C27" s="505" t="s">
        <v>627</v>
      </c>
      <c r="D27" s="506"/>
      <c r="E27" s="506"/>
      <c r="F27" s="506"/>
      <c r="G27" s="506"/>
      <c r="H27" s="507"/>
      <c r="I27" s="171">
        <v>9</v>
      </c>
      <c r="J27" s="274"/>
      <c r="K27" s="274"/>
      <c r="L27" s="163" t="str">
        <f t="shared" si="0"/>
        <v>-</v>
      </c>
      <c r="M27" s="90"/>
      <c r="N27" s="33"/>
      <c r="P27" s="34"/>
      <c r="Q27" s="28"/>
    </row>
    <row r="28" spans="2:17" s="27" customFormat="1" ht="13.2">
      <c r="B28" s="174" t="s">
        <v>628</v>
      </c>
      <c r="C28" s="505" t="s">
        <v>629</v>
      </c>
      <c r="D28" s="506"/>
      <c r="E28" s="506"/>
      <c r="F28" s="506"/>
      <c r="G28" s="506"/>
      <c r="H28" s="507"/>
      <c r="I28" s="171">
        <v>10</v>
      </c>
      <c r="J28" s="274"/>
      <c r="K28" s="274"/>
      <c r="L28" s="163" t="str">
        <f t="shared" si="0"/>
        <v>-</v>
      </c>
      <c r="M28" s="90"/>
      <c r="N28" s="33"/>
      <c r="P28" s="34"/>
      <c r="Q28" s="28"/>
    </row>
    <row r="29" spans="2:17" s="27" customFormat="1" ht="13.2">
      <c r="B29" s="174" t="s">
        <v>630</v>
      </c>
      <c r="C29" s="505" t="s">
        <v>631</v>
      </c>
      <c r="D29" s="506"/>
      <c r="E29" s="506"/>
      <c r="F29" s="506"/>
      <c r="G29" s="506"/>
      <c r="H29" s="507"/>
      <c r="I29" s="171">
        <v>11</v>
      </c>
      <c r="J29" s="274"/>
      <c r="K29" s="274"/>
      <c r="L29" s="163" t="str">
        <f t="shared" si="0"/>
        <v>-</v>
      </c>
      <c r="M29" s="90"/>
      <c r="N29" s="33"/>
      <c r="P29" s="34"/>
      <c r="Q29" s="28"/>
    </row>
    <row r="30" spans="2:17" s="27" customFormat="1" ht="13.2">
      <c r="B30" s="174" t="s">
        <v>632</v>
      </c>
      <c r="C30" s="505" t="s">
        <v>633</v>
      </c>
      <c r="D30" s="506"/>
      <c r="E30" s="506"/>
      <c r="F30" s="506"/>
      <c r="G30" s="506"/>
      <c r="H30" s="507"/>
      <c r="I30" s="171">
        <v>12</v>
      </c>
      <c r="J30" s="274"/>
      <c r="K30" s="274"/>
      <c r="L30" s="163" t="str">
        <f t="shared" si="0"/>
        <v>-</v>
      </c>
      <c r="M30" s="90"/>
      <c r="N30" s="33"/>
      <c r="P30" s="34"/>
      <c r="Q30" s="28"/>
    </row>
    <row r="31" spans="2:17" s="27" customFormat="1" ht="13.2">
      <c r="B31" s="174" t="s">
        <v>634</v>
      </c>
      <c r="C31" s="505" t="s">
        <v>635</v>
      </c>
      <c r="D31" s="506"/>
      <c r="E31" s="506"/>
      <c r="F31" s="506"/>
      <c r="G31" s="506"/>
      <c r="H31" s="507"/>
      <c r="I31" s="171">
        <v>13</v>
      </c>
      <c r="J31" s="274"/>
      <c r="K31" s="274"/>
      <c r="L31" s="163" t="str">
        <f t="shared" si="0"/>
        <v>-</v>
      </c>
      <c r="M31" s="90"/>
      <c r="N31" s="33"/>
      <c r="P31" s="34"/>
      <c r="Q31" s="28"/>
    </row>
    <row r="32" spans="2:17" s="27" customFormat="1" ht="13.2">
      <c r="B32" s="174" t="s">
        <v>636</v>
      </c>
      <c r="C32" s="505" t="s">
        <v>546</v>
      </c>
      <c r="D32" s="506"/>
      <c r="E32" s="506"/>
      <c r="F32" s="506"/>
      <c r="G32" s="506"/>
      <c r="H32" s="507"/>
      <c r="I32" s="171">
        <v>14</v>
      </c>
      <c r="J32" s="274"/>
      <c r="K32" s="274"/>
      <c r="L32" s="163" t="str">
        <f t="shared" si="0"/>
        <v>-</v>
      </c>
      <c r="M32" s="90"/>
      <c r="N32" s="33"/>
      <c r="P32" s="34"/>
      <c r="Q32" s="28"/>
    </row>
    <row r="33" spans="2:17" s="27" customFormat="1" ht="13.2">
      <c r="B33" s="175"/>
      <c r="C33" s="533" t="s">
        <v>1397</v>
      </c>
      <c r="D33" s="534"/>
      <c r="E33" s="534"/>
      <c r="F33" s="534"/>
      <c r="G33" s="534"/>
      <c r="H33" s="535"/>
      <c r="I33" s="176">
        <v>15</v>
      </c>
      <c r="J33" s="276">
        <f>ROUND(SUM(J19:J22)+SUM(J29:J32),2)</f>
        <v>0</v>
      </c>
      <c r="K33" s="276">
        <f>ROUND(SUM(K19:K22)+SUM(K29:K32),2)</f>
        <v>0</v>
      </c>
      <c r="L33" s="164" t="str">
        <f t="shared" si="0"/>
        <v>-</v>
      </c>
      <c r="M33" s="90"/>
      <c r="N33" s="33"/>
      <c r="P33" s="34"/>
      <c r="Q33" s="28"/>
    </row>
    <row r="34" spans="2:17" s="27" customFormat="1" ht="15" customHeight="1">
      <c r="B34" s="490" t="s">
        <v>329</v>
      </c>
      <c r="C34" s="491" t="s">
        <v>547</v>
      </c>
      <c r="D34" s="491"/>
      <c r="E34" s="491"/>
      <c r="F34" s="491"/>
      <c r="G34" s="491"/>
      <c r="H34" s="491"/>
      <c r="I34" s="491"/>
      <c r="J34" s="491"/>
      <c r="K34" s="491"/>
      <c r="L34" s="492"/>
    </row>
    <row r="35" spans="2:17" s="27" customFormat="1" ht="13.2">
      <c r="B35" s="173" t="s">
        <v>1080</v>
      </c>
      <c r="C35" s="530" t="s">
        <v>1398</v>
      </c>
      <c r="D35" s="531"/>
      <c r="E35" s="531"/>
      <c r="F35" s="531"/>
      <c r="G35" s="531"/>
      <c r="H35" s="532"/>
      <c r="I35" s="169">
        <v>16</v>
      </c>
      <c r="J35" s="277">
        <f>ROUND(SUM(J36:J37),2)</f>
        <v>0</v>
      </c>
      <c r="K35" s="277">
        <f>ROUND(SUM(K36:K37),2)</f>
        <v>0</v>
      </c>
      <c r="L35" s="170" t="str">
        <f t="shared" si="0"/>
        <v>-</v>
      </c>
      <c r="M35" s="90"/>
      <c r="N35" s="33"/>
      <c r="P35" s="34"/>
      <c r="Q35" s="28"/>
    </row>
    <row r="36" spans="2:17" s="27" customFormat="1" ht="13.2">
      <c r="B36" s="174" t="s">
        <v>548</v>
      </c>
      <c r="C36" s="505" t="s">
        <v>1399</v>
      </c>
      <c r="D36" s="506"/>
      <c r="E36" s="506"/>
      <c r="F36" s="506"/>
      <c r="G36" s="506"/>
      <c r="H36" s="507"/>
      <c r="I36" s="171">
        <v>17</v>
      </c>
      <c r="J36" s="274"/>
      <c r="K36" s="274"/>
      <c r="L36" s="172" t="str">
        <f t="shared" si="0"/>
        <v>-</v>
      </c>
      <c r="M36" s="90"/>
      <c r="N36" s="33"/>
      <c r="P36" s="34"/>
      <c r="Q36" s="28"/>
    </row>
    <row r="37" spans="2:17" s="27" customFormat="1" ht="13.2">
      <c r="B37" s="174" t="s">
        <v>549</v>
      </c>
      <c r="C37" s="505" t="s">
        <v>1400</v>
      </c>
      <c r="D37" s="506"/>
      <c r="E37" s="506"/>
      <c r="F37" s="506"/>
      <c r="G37" s="506"/>
      <c r="H37" s="507"/>
      <c r="I37" s="171">
        <v>18</v>
      </c>
      <c r="J37" s="274"/>
      <c r="K37" s="274"/>
      <c r="L37" s="172" t="str">
        <f t="shared" si="0"/>
        <v>-</v>
      </c>
      <c r="M37" s="90"/>
      <c r="N37" s="33"/>
      <c r="P37" s="34"/>
      <c r="Q37" s="28"/>
    </row>
    <row r="38" spans="2:17" s="27" customFormat="1" ht="13.2">
      <c r="B38" s="174" t="s">
        <v>1082</v>
      </c>
      <c r="C38" s="505" t="s">
        <v>550</v>
      </c>
      <c r="D38" s="506"/>
      <c r="E38" s="506"/>
      <c r="F38" s="506"/>
      <c r="G38" s="506"/>
      <c r="H38" s="507"/>
      <c r="I38" s="171">
        <v>19</v>
      </c>
      <c r="J38" s="274"/>
      <c r="K38" s="274"/>
      <c r="L38" s="172" t="str">
        <f t="shared" si="0"/>
        <v>-</v>
      </c>
      <c r="M38" s="90"/>
      <c r="N38" s="33"/>
      <c r="P38" s="34"/>
      <c r="Q38" s="28"/>
    </row>
    <row r="39" spans="2:17" s="27" customFormat="1" ht="13.2">
      <c r="B39" s="174" t="s">
        <v>1084</v>
      </c>
      <c r="C39" s="505" t="s">
        <v>551</v>
      </c>
      <c r="D39" s="506"/>
      <c r="E39" s="506"/>
      <c r="F39" s="506"/>
      <c r="G39" s="506"/>
      <c r="H39" s="507"/>
      <c r="I39" s="171">
        <v>20</v>
      </c>
      <c r="J39" s="274"/>
      <c r="K39" s="274"/>
      <c r="L39" s="172" t="str">
        <f t="shared" si="0"/>
        <v>-</v>
      </c>
      <c r="M39" s="90"/>
      <c r="N39" s="33"/>
      <c r="P39" s="34"/>
      <c r="Q39" s="28"/>
    </row>
    <row r="40" spans="2:17" s="27" customFormat="1" ht="13.2">
      <c r="B40" s="174" t="s">
        <v>617</v>
      </c>
      <c r="C40" s="505" t="s">
        <v>552</v>
      </c>
      <c r="D40" s="506"/>
      <c r="E40" s="506"/>
      <c r="F40" s="506"/>
      <c r="G40" s="506"/>
      <c r="H40" s="507"/>
      <c r="I40" s="171">
        <v>21</v>
      </c>
      <c r="J40" s="274"/>
      <c r="K40" s="274"/>
      <c r="L40" s="172" t="str">
        <f t="shared" si="0"/>
        <v>-</v>
      </c>
      <c r="M40" s="90"/>
      <c r="N40" s="33"/>
      <c r="P40" s="34"/>
      <c r="Q40" s="28"/>
    </row>
    <row r="41" spans="2:17" s="27" customFormat="1" ht="13.2">
      <c r="B41" s="174" t="s">
        <v>630</v>
      </c>
      <c r="C41" s="505" t="s">
        <v>553</v>
      </c>
      <c r="D41" s="506"/>
      <c r="E41" s="506"/>
      <c r="F41" s="506"/>
      <c r="G41" s="506"/>
      <c r="H41" s="507"/>
      <c r="I41" s="171">
        <v>22</v>
      </c>
      <c r="J41" s="274"/>
      <c r="K41" s="274"/>
      <c r="L41" s="172" t="str">
        <f t="shared" si="0"/>
        <v>-</v>
      </c>
      <c r="M41" s="90"/>
      <c r="N41" s="33"/>
      <c r="P41" s="34"/>
      <c r="Q41" s="28"/>
    </row>
    <row r="42" spans="2:17" s="27" customFormat="1" ht="13.2">
      <c r="B42" s="174" t="s">
        <v>632</v>
      </c>
      <c r="C42" s="505" t="s">
        <v>554</v>
      </c>
      <c r="D42" s="506"/>
      <c r="E42" s="506"/>
      <c r="F42" s="506"/>
      <c r="G42" s="506"/>
      <c r="H42" s="507"/>
      <c r="I42" s="171">
        <v>23</v>
      </c>
      <c r="J42" s="274"/>
      <c r="K42" s="274"/>
      <c r="L42" s="172" t="str">
        <f t="shared" si="0"/>
        <v>-</v>
      </c>
      <c r="M42" s="90"/>
      <c r="N42" s="33"/>
      <c r="P42" s="34"/>
      <c r="Q42" s="28"/>
    </row>
    <row r="43" spans="2:17" s="27" customFormat="1" ht="13.2">
      <c r="B43" s="174" t="s">
        <v>634</v>
      </c>
      <c r="C43" s="505" t="s">
        <v>555</v>
      </c>
      <c r="D43" s="506"/>
      <c r="E43" s="506"/>
      <c r="F43" s="506"/>
      <c r="G43" s="506"/>
      <c r="H43" s="507"/>
      <c r="I43" s="171">
        <v>24</v>
      </c>
      <c r="J43" s="274"/>
      <c r="K43" s="274"/>
      <c r="L43" s="172" t="str">
        <f t="shared" si="0"/>
        <v>-</v>
      </c>
      <c r="M43" s="90"/>
      <c r="N43" s="33"/>
      <c r="P43" s="34"/>
      <c r="Q43" s="28"/>
    </row>
    <row r="44" spans="2:17" s="27" customFormat="1" ht="13.2">
      <c r="B44" s="174" t="s">
        <v>269</v>
      </c>
      <c r="C44" s="505" t="s">
        <v>270</v>
      </c>
      <c r="D44" s="506"/>
      <c r="E44" s="506"/>
      <c r="F44" s="506"/>
      <c r="G44" s="506"/>
      <c r="H44" s="507"/>
      <c r="I44" s="171">
        <v>25</v>
      </c>
      <c r="J44" s="274"/>
      <c r="K44" s="274"/>
      <c r="L44" s="172" t="str">
        <f t="shared" si="0"/>
        <v>-</v>
      </c>
      <c r="M44" s="90"/>
      <c r="N44" s="33"/>
      <c r="P44" s="34"/>
      <c r="Q44" s="28"/>
    </row>
    <row r="45" spans="2:17" s="27" customFormat="1" ht="13.2">
      <c r="B45" s="174" t="s">
        <v>271</v>
      </c>
      <c r="C45" s="505" t="s">
        <v>272</v>
      </c>
      <c r="D45" s="506"/>
      <c r="E45" s="506"/>
      <c r="F45" s="506"/>
      <c r="G45" s="506"/>
      <c r="H45" s="507"/>
      <c r="I45" s="171">
        <v>26</v>
      </c>
      <c r="J45" s="274"/>
      <c r="K45" s="274"/>
      <c r="L45" s="172" t="str">
        <f t="shared" si="0"/>
        <v>-</v>
      </c>
      <c r="M45" s="90"/>
      <c r="N45" s="33"/>
      <c r="P45" s="34"/>
      <c r="Q45" s="28"/>
    </row>
    <row r="46" spans="2:17" s="27" customFormat="1" ht="13.2">
      <c r="B46" s="174" t="s">
        <v>273</v>
      </c>
      <c r="C46" s="505" t="s">
        <v>1572</v>
      </c>
      <c r="D46" s="506"/>
      <c r="E46" s="506"/>
      <c r="F46" s="506"/>
      <c r="G46" s="506"/>
      <c r="H46" s="507"/>
      <c r="I46" s="171">
        <v>27</v>
      </c>
      <c r="J46" s="274"/>
      <c r="K46" s="274"/>
      <c r="L46" s="172" t="str">
        <f t="shared" si="0"/>
        <v>-</v>
      </c>
      <c r="M46" s="90"/>
      <c r="N46" s="33"/>
      <c r="P46" s="34"/>
      <c r="Q46" s="28"/>
    </row>
    <row r="47" spans="2:17" s="27" customFormat="1" ht="13.2">
      <c r="B47" s="226"/>
      <c r="C47" s="524" t="s">
        <v>1883</v>
      </c>
      <c r="D47" s="525"/>
      <c r="E47" s="525"/>
      <c r="F47" s="525"/>
      <c r="G47" s="525"/>
      <c r="H47" s="526"/>
      <c r="I47" s="227">
        <v>28</v>
      </c>
      <c r="J47" s="278">
        <f>ROUND(J35+J38+J39+J40+J41+J42+J43+J44+J45+J46,2)</f>
        <v>0</v>
      </c>
      <c r="K47" s="278">
        <f>ROUND(K35+K38+K39+K40+K41+K42+K43+K44+K45+K46,2)</f>
        <v>0</v>
      </c>
      <c r="L47" s="228" t="str">
        <f t="shared" si="0"/>
        <v>-</v>
      </c>
      <c r="M47" s="90"/>
      <c r="N47" s="33"/>
      <c r="P47" s="34"/>
      <c r="Q47" s="28"/>
    </row>
    <row r="48" spans="2:17" s="27" customFormat="1" ht="13.2">
      <c r="B48" s="232" t="s">
        <v>1573</v>
      </c>
      <c r="C48" s="527" t="s">
        <v>1884</v>
      </c>
      <c r="D48" s="528"/>
      <c r="E48" s="528"/>
      <c r="F48" s="528"/>
      <c r="G48" s="528"/>
      <c r="H48" s="529"/>
      <c r="I48" s="233">
        <v>29</v>
      </c>
      <c r="J48" s="279">
        <f>ROUND(J33-J47,2)</f>
        <v>0</v>
      </c>
      <c r="K48" s="279">
        <f>ROUND(K33-K47,2)</f>
        <v>0</v>
      </c>
      <c r="L48" s="234" t="str">
        <f t="shared" si="0"/>
        <v>-</v>
      </c>
      <c r="M48" s="90"/>
      <c r="N48" s="33"/>
      <c r="P48" s="34"/>
      <c r="Q48" s="28"/>
    </row>
    <row r="49" spans="2:17" s="27" customFormat="1" ht="13.2">
      <c r="B49" s="229" t="s">
        <v>1574</v>
      </c>
      <c r="C49" s="513" t="s">
        <v>1575</v>
      </c>
      <c r="D49" s="514"/>
      <c r="E49" s="514"/>
      <c r="F49" s="514"/>
      <c r="G49" s="514"/>
      <c r="H49" s="515"/>
      <c r="I49" s="230">
        <v>30</v>
      </c>
      <c r="J49" s="274"/>
      <c r="K49" s="276">
        <f>ROUND(SUM(J51:J53),2)</f>
        <v>0</v>
      </c>
      <c r="L49" s="231" t="str">
        <f t="shared" si="0"/>
        <v>-</v>
      </c>
      <c r="M49" s="90"/>
      <c r="N49" s="33"/>
      <c r="P49" s="34"/>
      <c r="Q49" s="28"/>
    </row>
    <row r="50" spans="2:17" s="27" customFormat="1" ht="35.1" customHeight="1">
      <c r="B50" s="91" t="s">
        <v>1395</v>
      </c>
      <c r="C50" s="516" t="s">
        <v>952</v>
      </c>
      <c r="D50" s="516"/>
      <c r="E50" s="516"/>
      <c r="F50" s="516"/>
      <c r="G50" s="517"/>
      <c r="H50" s="517"/>
      <c r="I50" s="92" t="s">
        <v>941</v>
      </c>
      <c r="J50" s="93" t="s">
        <v>1576</v>
      </c>
      <c r="K50" s="94" t="s">
        <v>678</v>
      </c>
      <c r="L50" s="95" t="s">
        <v>1076</v>
      </c>
    </row>
    <row r="51" spans="2:17" s="27" customFormat="1" ht="13.2">
      <c r="B51" s="165" t="s">
        <v>1080</v>
      </c>
      <c r="C51" s="508" t="s">
        <v>1577</v>
      </c>
      <c r="D51" s="509"/>
      <c r="E51" s="509"/>
      <c r="F51" s="509"/>
      <c r="G51" s="509"/>
      <c r="H51" s="510"/>
      <c r="I51" s="177">
        <v>31</v>
      </c>
      <c r="J51" s="280"/>
      <c r="K51" s="280"/>
      <c r="L51" s="178" t="str">
        <f t="shared" si="0"/>
        <v>-</v>
      </c>
      <c r="M51" s="90"/>
      <c r="N51" s="33"/>
      <c r="P51" s="34"/>
      <c r="Q51" s="28"/>
    </row>
    <row r="52" spans="2:17" s="27" customFormat="1" ht="13.2">
      <c r="B52" s="168" t="s">
        <v>1082</v>
      </c>
      <c r="C52" s="505" t="s">
        <v>1578</v>
      </c>
      <c r="D52" s="506"/>
      <c r="E52" s="506"/>
      <c r="F52" s="506"/>
      <c r="G52" s="506"/>
      <c r="H52" s="512"/>
      <c r="I52" s="179">
        <v>32</v>
      </c>
      <c r="J52" s="281"/>
      <c r="K52" s="281"/>
      <c r="L52" s="180" t="str">
        <f t="shared" si="0"/>
        <v>-</v>
      </c>
      <c r="M52" s="90"/>
      <c r="N52" s="33"/>
      <c r="P52" s="34"/>
      <c r="Q52" s="28"/>
    </row>
    <row r="53" spans="2:17" s="27" customFormat="1" ht="13.2">
      <c r="B53" s="168" t="s">
        <v>1084</v>
      </c>
      <c r="C53" s="505" t="s">
        <v>880</v>
      </c>
      <c r="D53" s="506"/>
      <c r="E53" s="506"/>
      <c r="F53" s="506"/>
      <c r="G53" s="506"/>
      <c r="H53" s="512"/>
      <c r="I53" s="179">
        <v>33</v>
      </c>
      <c r="J53" s="281"/>
      <c r="K53" s="281"/>
      <c r="L53" s="180" t="str">
        <f t="shared" si="0"/>
        <v>-</v>
      </c>
      <c r="M53" s="90"/>
      <c r="N53" s="33"/>
      <c r="P53" s="34"/>
      <c r="Q53" s="28"/>
    </row>
    <row r="54" spans="2:17" s="27" customFormat="1" ht="13.2">
      <c r="B54" s="168" t="s">
        <v>617</v>
      </c>
      <c r="C54" s="505" t="s">
        <v>881</v>
      </c>
      <c r="D54" s="506"/>
      <c r="E54" s="506"/>
      <c r="F54" s="506"/>
      <c r="G54" s="506"/>
      <c r="H54" s="512"/>
      <c r="I54" s="179">
        <v>34</v>
      </c>
      <c r="J54" s="281"/>
      <c r="K54" s="281"/>
      <c r="L54" s="180" t="str">
        <f t="shared" si="0"/>
        <v>-</v>
      </c>
      <c r="M54" s="90"/>
      <c r="N54" s="33"/>
      <c r="P54" s="34"/>
      <c r="Q54" s="28"/>
    </row>
    <row r="55" spans="2:17" s="27" customFormat="1" ht="13.2">
      <c r="B55" s="168" t="s">
        <v>630</v>
      </c>
      <c r="C55" s="505" t="s">
        <v>882</v>
      </c>
      <c r="D55" s="506"/>
      <c r="E55" s="506"/>
      <c r="F55" s="506"/>
      <c r="G55" s="506"/>
      <c r="H55" s="512"/>
      <c r="I55" s="179">
        <v>35</v>
      </c>
      <c r="J55" s="281"/>
      <c r="K55" s="281"/>
      <c r="L55" s="180" t="str">
        <f t="shared" si="0"/>
        <v>-</v>
      </c>
      <c r="M55" s="90"/>
      <c r="N55" s="33"/>
      <c r="P55" s="34"/>
      <c r="Q55" s="28"/>
    </row>
    <row r="56" spans="2:17" s="27" customFormat="1" ht="13.2">
      <c r="B56" s="168" t="s">
        <v>632</v>
      </c>
      <c r="C56" s="505" t="s">
        <v>883</v>
      </c>
      <c r="D56" s="506"/>
      <c r="E56" s="506"/>
      <c r="F56" s="506"/>
      <c r="G56" s="506"/>
      <c r="H56" s="512"/>
      <c r="I56" s="179">
        <v>36</v>
      </c>
      <c r="J56" s="281"/>
      <c r="K56" s="281"/>
      <c r="L56" s="180" t="str">
        <f t="shared" si="0"/>
        <v>-</v>
      </c>
      <c r="M56" s="90"/>
      <c r="N56" s="33"/>
      <c r="P56" s="34"/>
      <c r="Q56" s="28"/>
    </row>
    <row r="57" spans="2:17" s="27" customFormat="1" ht="13.2">
      <c r="B57" s="282" t="s">
        <v>634</v>
      </c>
      <c r="C57" s="521" t="s">
        <v>884</v>
      </c>
      <c r="D57" s="522"/>
      <c r="E57" s="522"/>
      <c r="F57" s="522"/>
      <c r="G57" s="522"/>
      <c r="H57" s="523"/>
      <c r="I57" s="283">
        <v>37</v>
      </c>
      <c r="J57" s="284"/>
      <c r="K57" s="284"/>
      <c r="L57" s="285" t="str">
        <f t="shared" si="0"/>
        <v>-</v>
      </c>
      <c r="M57" s="90"/>
      <c r="N57" s="33"/>
      <c r="P57" s="34"/>
      <c r="Q57" s="28"/>
    </row>
    <row r="58" spans="2:17" s="27" customFormat="1" ht="13.2">
      <c r="B58" s="282" t="s">
        <v>269</v>
      </c>
      <c r="C58" s="521" t="s">
        <v>971</v>
      </c>
      <c r="D58" s="522"/>
      <c r="E58" s="522"/>
      <c r="F58" s="522"/>
      <c r="G58" s="522"/>
      <c r="H58" s="523"/>
      <c r="I58" s="283">
        <v>38</v>
      </c>
      <c r="J58" s="284"/>
      <c r="K58" s="284"/>
      <c r="L58" s="285" t="str">
        <f t="shared" si="0"/>
        <v>-</v>
      </c>
      <c r="M58" s="90"/>
      <c r="N58" s="33"/>
      <c r="P58" s="34"/>
      <c r="Q58" s="28"/>
    </row>
    <row r="59" spans="2:17" s="27" customFormat="1" ht="13.2">
      <c r="B59" s="282" t="s">
        <v>271</v>
      </c>
      <c r="C59" s="521" t="s">
        <v>972</v>
      </c>
      <c r="D59" s="522"/>
      <c r="E59" s="522"/>
      <c r="F59" s="522"/>
      <c r="G59" s="522"/>
      <c r="H59" s="523"/>
      <c r="I59" s="283">
        <v>39</v>
      </c>
      <c r="J59" s="284"/>
      <c r="K59" s="284"/>
      <c r="L59" s="285" t="str">
        <f t="shared" si="0"/>
        <v>-</v>
      </c>
      <c r="M59" s="90"/>
      <c r="N59" s="33"/>
      <c r="P59" s="34"/>
      <c r="Q59" s="28"/>
    </row>
    <row r="60" spans="2:17" s="27" customFormat="1" ht="13.2">
      <c r="B60" s="166"/>
      <c r="C60" s="518" t="s">
        <v>1885</v>
      </c>
      <c r="D60" s="519"/>
      <c r="E60" s="519"/>
      <c r="F60" s="519"/>
      <c r="G60" s="519"/>
      <c r="H60" s="520"/>
      <c r="I60" s="181">
        <v>40</v>
      </c>
      <c r="J60" s="300">
        <f>ROUND(SUM(J51:J59),2)</f>
        <v>0</v>
      </c>
      <c r="K60" s="300">
        <f>ROUND(SUM(K51:K59),2)</f>
        <v>0</v>
      </c>
      <c r="L60" s="182" t="str">
        <f t="shared" si="0"/>
        <v>-</v>
      </c>
      <c r="M60" s="90"/>
      <c r="N60" s="33"/>
      <c r="P60" s="34"/>
      <c r="Q60" s="28"/>
    </row>
    <row r="61" spans="2:17" s="111" customFormat="1" ht="9.9" customHeight="1"/>
    <row r="62" spans="2:17" s="111" customFormat="1">
      <c r="B62" s="470"/>
      <c r="C62" s="470"/>
      <c r="D62" s="470"/>
      <c r="E62" s="471"/>
      <c r="F62" s="471"/>
      <c r="G62" s="471"/>
      <c r="H62" s="471"/>
      <c r="I62" s="112"/>
      <c r="J62" s="445" t="s">
        <v>1839</v>
      </c>
      <c r="K62" s="445"/>
      <c r="L62" s="445"/>
    </row>
    <row r="63" spans="2:17" s="111" customFormat="1" ht="9.9" customHeight="1">
      <c r="B63" s="98"/>
      <c r="C63" s="98"/>
      <c r="D63" s="98"/>
      <c r="E63" s="97"/>
      <c r="F63" s="97"/>
      <c r="G63" s="97"/>
      <c r="H63" s="97"/>
      <c r="I63" s="97"/>
      <c r="J63" s="97"/>
      <c r="K63" s="99"/>
      <c r="L63" s="97"/>
    </row>
    <row r="64" spans="2:17" s="111" customFormat="1" ht="14.4" thickBot="1">
      <c r="B64" s="151" t="s">
        <v>987</v>
      </c>
      <c r="C64" s="151"/>
      <c r="D64" s="466" t="str">
        <f>IF(RefStr!P4=1,IF(RefStr!D39&lt;&gt;"",RefStr!D39,""),"")</f>
        <v/>
      </c>
      <c r="E64" s="466"/>
      <c r="F64" s="466"/>
      <c r="G64" s="466"/>
      <c r="H64" s="466"/>
      <c r="I64" s="153"/>
      <c r="J64" s="154"/>
      <c r="K64" s="154"/>
      <c r="L64" s="154"/>
    </row>
    <row r="65" spans="2:12" s="111" customFormat="1" ht="14.4" thickBot="1">
      <c r="B65" s="457" t="s">
        <v>988</v>
      </c>
      <c r="C65" s="457"/>
      <c r="D65" s="197" t="str">
        <f>IF(RefStr!P4=1,IF(RefStr!D41&lt;&gt;"",RefStr!D41,""),"")</f>
        <v/>
      </c>
      <c r="E65" s="156"/>
      <c r="F65" s="156"/>
      <c r="G65" s="156"/>
      <c r="H65" s="157"/>
      <c r="I65" s="158"/>
      <c r="J65" s="158"/>
      <c r="K65" s="159"/>
      <c r="L65" s="158"/>
    </row>
    <row r="66" spans="2:12" s="111" customFormat="1" ht="14.4" thickBot="1">
      <c r="B66" s="472" t="s">
        <v>778</v>
      </c>
      <c r="C66" s="472"/>
      <c r="D66" s="466" t="str">
        <f>IF(RefStr!P4=1,IF(RefStr!D43&lt;&gt;"",RefStr!D43,""),"")</f>
        <v/>
      </c>
      <c r="E66" s="466"/>
      <c r="F66" s="466"/>
      <c r="G66" s="466"/>
      <c r="H66" s="151"/>
      <c r="I66" s="151"/>
      <c r="J66" s="151"/>
      <c r="K66" s="151"/>
      <c r="L66" s="151"/>
    </row>
    <row r="67" spans="2:12" s="111" customFormat="1" ht="14.4" thickBot="1">
      <c r="B67" s="457" t="s">
        <v>779</v>
      </c>
      <c r="C67" s="457"/>
      <c r="D67" s="458" t="str">
        <f>IF(RefStr!P4=1,IF(RefStr!D45&lt;&gt;"",RefStr!D45,""),"")</f>
        <v/>
      </c>
      <c r="E67" s="458"/>
      <c r="F67" s="151"/>
      <c r="G67" s="160"/>
      <c r="H67" s="160"/>
      <c r="I67" s="160"/>
      <c r="J67" s="160"/>
      <c r="K67" s="160"/>
      <c r="L67" s="160"/>
    </row>
    <row r="68" spans="2:12" s="111" customFormat="1" ht="14.4" thickBot="1">
      <c r="B68" s="457" t="s">
        <v>488</v>
      </c>
      <c r="C68" s="457"/>
      <c r="D68" s="459" t="str">
        <f>IF(RefStr!P4=1,IF(RefStr!D47&lt;&gt;"",RefStr!D47,""),"")</f>
        <v/>
      </c>
      <c r="E68" s="459"/>
      <c r="F68" s="161"/>
      <c r="G68" s="161"/>
      <c r="H68" s="161"/>
      <c r="I68" s="161"/>
      <c r="J68" s="161"/>
      <c r="K68" s="160"/>
      <c r="L68" s="160"/>
    </row>
    <row r="69" spans="2:12" s="111" customFormat="1" ht="14.4" thickBot="1">
      <c r="B69" s="457" t="s">
        <v>780</v>
      </c>
      <c r="C69" s="457"/>
      <c r="D69" s="456" t="str">
        <f>IF(RefStr!P4=1,IF(RefStr!D49&lt;&gt;"",RefStr!D49,""),"")</f>
        <v/>
      </c>
      <c r="E69" s="456"/>
      <c r="F69" s="456"/>
      <c r="G69" s="456"/>
      <c r="H69" s="161"/>
      <c r="I69" s="161"/>
      <c r="J69" s="161"/>
      <c r="K69" s="161"/>
      <c r="L69" s="161"/>
    </row>
    <row r="70" spans="2:12"/>
  </sheetData>
  <sheetProtection password="C79A" sheet="1" objects="1" scenarios="1"/>
  <mergeCells count="77">
    <mergeCell ref="C38:H38"/>
    <mergeCell ref="C39:H39"/>
    <mergeCell ref="C35:H35"/>
    <mergeCell ref="C36:H36"/>
    <mergeCell ref="C26:H26"/>
    <mergeCell ref="C17:H17"/>
    <mergeCell ref="C33:H33"/>
    <mergeCell ref="C19:H19"/>
    <mergeCell ref="C28:H28"/>
    <mergeCell ref="C29:H29"/>
    <mergeCell ref="C30:H30"/>
    <mergeCell ref="C31:H31"/>
    <mergeCell ref="C25:H25"/>
    <mergeCell ref="C32:H32"/>
    <mergeCell ref="C47:H47"/>
    <mergeCell ref="C48:H48"/>
    <mergeCell ref="C41:H41"/>
    <mergeCell ref="C42:H42"/>
    <mergeCell ref="C43:H43"/>
    <mergeCell ref="C44:H44"/>
    <mergeCell ref="C49:H49"/>
    <mergeCell ref="C50:H50"/>
    <mergeCell ref="C60:H60"/>
    <mergeCell ref="B62:D62"/>
    <mergeCell ref="E62:H62"/>
    <mergeCell ref="C53:H53"/>
    <mergeCell ref="C58:H58"/>
    <mergeCell ref="C57:H57"/>
    <mergeCell ref="C59:H59"/>
    <mergeCell ref="C54:H54"/>
    <mergeCell ref="B69:C69"/>
    <mergeCell ref="D68:E68"/>
    <mergeCell ref="D69:G69"/>
    <mergeCell ref="B67:C67"/>
    <mergeCell ref="D67:E67"/>
    <mergeCell ref="J62:L62"/>
    <mergeCell ref="D64:H64"/>
    <mergeCell ref="B65:C65"/>
    <mergeCell ref="B68:C68"/>
    <mergeCell ref="C52:H52"/>
    <mergeCell ref="C56:H56"/>
    <mergeCell ref="B66:C66"/>
    <mergeCell ref="D66:G66"/>
    <mergeCell ref="I13:J13"/>
    <mergeCell ref="C40:H40"/>
    <mergeCell ref="C37:H37"/>
    <mergeCell ref="C55:H55"/>
    <mergeCell ref="C24:H24"/>
    <mergeCell ref="C27:H27"/>
    <mergeCell ref="C45:H45"/>
    <mergeCell ref="C46:H46"/>
    <mergeCell ref="C51:H51"/>
    <mergeCell ref="D10:F10"/>
    <mergeCell ref="B15:D15"/>
    <mergeCell ref="B34:L34"/>
    <mergeCell ref="B12:C12"/>
    <mergeCell ref="K12:L12"/>
    <mergeCell ref="C23:H23"/>
    <mergeCell ref="C20:H20"/>
    <mergeCell ref="C21:H21"/>
    <mergeCell ref="C22:H22"/>
    <mergeCell ref="B7:C7"/>
    <mergeCell ref="G8:L8"/>
    <mergeCell ref="B8:C8"/>
    <mergeCell ref="B18:L18"/>
    <mergeCell ref="D7:L7"/>
    <mergeCell ref="B11:C11"/>
    <mergeCell ref="B10:C10"/>
    <mergeCell ref="B9:C9"/>
    <mergeCell ref="D9:L9"/>
    <mergeCell ref="C16:H16"/>
    <mergeCell ref="K2:L2"/>
    <mergeCell ref="B3:C3"/>
    <mergeCell ref="K3:L3"/>
    <mergeCell ref="B4:L4"/>
    <mergeCell ref="B5:L5"/>
    <mergeCell ref="B6:L6"/>
  </mergeCells>
  <phoneticPr fontId="40" type="noConversion"/>
  <conditionalFormatting sqref="D7:L7">
    <cfRule type="cellIs" dxfId="7" priority="4" stopIfTrue="1" operator="equal">
      <formula>"(za ovo razdoblje i ovu vrstu obveznika obrazac se ne popunjava)"</formula>
    </cfRule>
  </conditionalFormatting>
  <conditionalFormatting sqref="B6:L6">
    <cfRule type="cellIs" dxfId="6" priority="5" stopIfTrue="1" operator="equal">
      <formula>$P$7</formula>
    </cfRule>
  </conditionalFormatting>
  <conditionalFormatting sqref="J35:K49 J19:K33 J51:K56 J60:K60">
    <cfRule type="cellIs" dxfId="5" priority="8" stopIfTrue="1" operator="lessThan">
      <formula>0</formula>
    </cfRule>
    <cfRule type="cellIs" dxfId="4" priority="9" stopIfTrue="1" operator="notEqual">
      <formula>ROUND(J19,2)</formula>
    </cfRule>
  </conditionalFormatting>
  <conditionalFormatting sqref="J57:K59">
    <cfRule type="cellIs" dxfId="3" priority="10" stopIfTrue="1" operator="lessThan">
      <formula>0</formula>
    </cfRule>
    <cfRule type="cellIs" dxfId="2" priority="11" stopIfTrue="1" operator="notEqual">
      <formula>ROUND(J57,0)</formula>
    </cfRule>
  </conditionalFormatting>
  <dataValidations count="3">
    <dataValidation type="whole" operator="greaterThanOrEqual" allowBlank="1" showErrorMessage="1" errorTitle="Nedozvoljen unos" error="Dozvoljen je samo upis pozitivnih cijelih brojeva, ako je iznos nula (tj. nema podatka), upišite nulu" sqref="J57:K59">
      <formula1>0</formula1>
    </dataValidation>
    <dataValidation type="decimal" operator="notEqual" allowBlank="1" showErrorMessage="1" errorTitle="Nedozvoljen unos" error="Dozvoljen je samo upis pozitivnih ili negativnih brojeva, ako je iznos nula (tj. nema podatka), upišite nulu" sqref="J48:K48">
      <formula1>9999999999</formula1>
    </dataValidation>
    <dataValidation type="decimal" operator="greaterThanOrEqual" allowBlank="1" showErrorMessage="1" errorTitle="Nedozvoljen unos" error="Dozvoljen je samo upis pozitivnih brojeva, ako je iznos nula (tj. nema podatka), upišite nulu" sqref="J19:K33 J49:K49 J51:K56 J35:K47 J60:K60">
      <formula1>0</formula1>
    </dataValidation>
  </dataValidations>
  <hyperlinks>
    <hyperlink ref="J1" location="Kontrole!A1" tooltip="Link na radni list Kontrole" display="Kontrole"/>
    <hyperlink ref="K1" location="Sifre!A1" tooltip="Šifarnici djelatnosti i gradova/općina" display="Šifre"/>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H1" location="GPRIZNPF!A1" tooltip="Link na obrazac G-PR-IZ-NPF" display="G-PR-IZ-NPF"/>
  </hyperlinks>
  <pageMargins left="0.59055118110236227" right="0.59055118110236227" top="0.59055118110236227" bottom="0.78740157480314965" header="0.39370078740157483" footer="0.59055118110236227"/>
  <pageSetup paperSize="9" scale="74" orientation="portrait" horizontalDpi="300" r:id="rId1"/>
</worksheet>
</file>

<file path=xl/worksheets/sheet11.xml><?xml version="1.0" encoding="utf-8"?>
<worksheet xmlns="http://schemas.openxmlformats.org/spreadsheetml/2006/main" xmlns:r="http://schemas.openxmlformats.org/officeDocument/2006/relationships">
  <sheetPr codeName="List11">
    <pageSetUpPr fitToPage="1"/>
  </sheetPr>
  <dimension ref="A1:K692"/>
  <sheetViews>
    <sheetView showGridLines="0" showRowColHeaders="0" workbookViewId="0">
      <pane ySplit="3" topLeftCell="A4" activePane="bottomLeft" state="frozen"/>
      <selection activeCell="B8" sqref="B8:L8"/>
      <selection pane="bottomLeft" activeCell="A4" sqref="A4"/>
    </sheetView>
  </sheetViews>
  <sheetFormatPr defaultColWidth="0" defaultRowHeight="13.2" zeroHeight="1"/>
  <cols>
    <col min="1" max="1" width="25.33203125" style="3" customWidth="1"/>
    <col min="2" max="2" width="8" style="3" customWidth="1"/>
    <col min="3" max="3" width="6.33203125" style="3" bestFit="1" customWidth="1"/>
    <col min="4" max="4" width="10.6640625" style="3" customWidth="1"/>
    <col min="5" max="9" width="16.6640625" style="3" customWidth="1"/>
    <col min="10" max="10" width="3.109375" style="3" customWidth="1"/>
    <col min="11" max="16384" width="9.109375" style="3" hidden="1"/>
  </cols>
  <sheetData>
    <row r="1" spans="1:11" customFormat="1" ht="24.9" customHeight="1">
      <c r="A1" s="194" t="s">
        <v>674</v>
      </c>
      <c r="B1" s="184" t="s">
        <v>578</v>
      </c>
      <c r="C1" s="184" t="s">
        <v>560</v>
      </c>
      <c r="D1" s="184" t="s">
        <v>675</v>
      </c>
      <c r="E1" s="185" t="s">
        <v>981</v>
      </c>
      <c r="F1" s="184" t="s">
        <v>322</v>
      </c>
      <c r="G1" s="184" t="s">
        <v>984</v>
      </c>
      <c r="H1" s="243" t="s">
        <v>579</v>
      </c>
      <c r="I1" s="246"/>
      <c r="K1" s="3"/>
    </row>
    <row r="2" spans="1:11" ht="30" customHeight="1">
      <c r="A2" s="539" t="s">
        <v>3189</v>
      </c>
      <c r="B2" s="540"/>
      <c r="C2" s="540"/>
      <c r="D2" s="540"/>
      <c r="E2" s="540"/>
      <c r="F2" s="540"/>
      <c r="G2" s="540"/>
      <c r="H2" s="540"/>
      <c r="I2" s="540"/>
    </row>
    <row r="3" spans="1:11" ht="22.5" customHeight="1">
      <c r="A3" s="59" t="s">
        <v>781</v>
      </c>
      <c r="B3" s="60" t="s">
        <v>782</v>
      </c>
      <c r="D3" s="60" t="s">
        <v>939</v>
      </c>
      <c r="E3" s="541" t="s">
        <v>3190</v>
      </c>
      <c r="F3" s="541"/>
      <c r="G3" s="542"/>
      <c r="H3" s="542"/>
      <c r="I3" s="542"/>
    </row>
    <row r="4" spans="1:11" ht="14.4" customHeight="1">
      <c r="A4" s="61" t="s">
        <v>783</v>
      </c>
      <c r="B4" s="62">
        <v>16</v>
      </c>
      <c r="C4" s="63"/>
      <c r="D4" s="303" t="s">
        <v>2136</v>
      </c>
      <c r="E4" s="543" t="s">
        <v>2137</v>
      </c>
      <c r="F4" s="544"/>
      <c r="G4" s="544"/>
      <c r="H4" s="544"/>
      <c r="I4" s="545"/>
    </row>
    <row r="5" spans="1:11" ht="14.4" customHeight="1">
      <c r="A5" s="64" t="s">
        <v>3191</v>
      </c>
      <c r="B5" s="65">
        <v>14</v>
      </c>
      <c r="C5" s="63"/>
      <c r="D5" s="304" t="s">
        <v>2138</v>
      </c>
      <c r="E5" s="536" t="s">
        <v>2139</v>
      </c>
      <c r="F5" s="537"/>
      <c r="G5" s="537"/>
      <c r="H5" s="537"/>
      <c r="I5" s="538"/>
    </row>
    <row r="6" spans="1:11" ht="14.4" customHeight="1">
      <c r="A6" s="64" t="s">
        <v>3192</v>
      </c>
      <c r="B6" s="65">
        <v>16</v>
      </c>
      <c r="C6" s="63"/>
      <c r="D6" s="304" t="s">
        <v>2140</v>
      </c>
      <c r="E6" s="536" t="s">
        <v>1266</v>
      </c>
      <c r="F6" s="537"/>
      <c r="G6" s="537"/>
      <c r="H6" s="537"/>
      <c r="I6" s="538"/>
    </row>
    <row r="7" spans="1:11" ht="14.4" customHeight="1">
      <c r="A7" s="64" t="s">
        <v>3193</v>
      </c>
      <c r="B7" s="65">
        <v>8</v>
      </c>
      <c r="C7" s="63"/>
      <c r="D7" s="304" t="s">
        <v>2141</v>
      </c>
      <c r="E7" s="536" t="s">
        <v>1268</v>
      </c>
      <c r="F7" s="537"/>
      <c r="G7" s="537"/>
      <c r="H7" s="537"/>
      <c r="I7" s="538"/>
    </row>
    <row r="8" spans="1:11" ht="14.4" customHeight="1">
      <c r="A8" s="64" t="s">
        <v>3194</v>
      </c>
      <c r="B8" s="65">
        <v>18</v>
      </c>
      <c r="C8" s="63"/>
      <c r="D8" s="304" t="s">
        <v>2142</v>
      </c>
      <c r="E8" s="536" t="s">
        <v>1093</v>
      </c>
      <c r="F8" s="537"/>
      <c r="G8" s="537"/>
      <c r="H8" s="537"/>
      <c r="I8" s="538"/>
    </row>
    <row r="9" spans="1:11" ht="14.4" customHeight="1">
      <c r="A9" s="64" t="s">
        <v>3195</v>
      </c>
      <c r="B9" s="65">
        <v>18</v>
      </c>
      <c r="C9" s="63"/>
      <c r="D9" s="304" t="s">
        <v>2143</v>
      </c>
      <c r="E9" s="536" t="s">
        <v>1094</v>
      </c>
      <c r="F9" s="537"/>
      <c r="G9" s="537"/>
      <c r="H9" s="537"/>
      <c r="I9" s="538"/>
    </row>
    <row r="10" spans="1:11" ht="14.4" customHeight="1">
      <c r="A10" s="64" t="s">
        <v>3196</v>
      </c>
      <c r="B10" s="65">
        <v>4</v>
      </c>
      <c r="C10" s="63"/>
      <c r="D10" s="304" t="s">
        <v>2144</v>
      </c>
      <c r="E10" s="536" t="s">
        <v>2145</v>
      </c>
      <c r="F10" s="537"/>
      <c r="G10" s="537"/>
      <c r="H10" s="537"/>
      <c r="I10" s="538"/>
    </row>
    <row r="11" spans="1:11" ht="14.4" customHeight="1">
      <c r="A11" s="64" t="s">
        <v>3197</v>
      </c>
      <c r="B11" s="65">
        <v>8</v>
      </c>
      <c r="C11" s="63"/>
      <c r="D11" s="304" t="s">
        <v>2146</v>
      </c>
      <c r="E11" s="536" t="s">
        <v>2147</v>
      </c>
      <c r="F11" s="537"/>
      <c r="G11" s="537"/>
      <c r="H11" s="537"/>
      <c r="I11" s="538"/>
    </row>
    <row r="12" spans="1:11" ht="14.4" customHeight="1">
      <c r="A12" s="64" t="s">
        <v>3198</v>
      </c>
      <c r="B12" s="65">
        <v>17</v>
      </c>
      <c r="C12" s="63"/>
      <c r="D12" s="304" t="s">
        <v>2148</v>
      </c>
      <c r="E12" s="536" t="s">
        <v>2149</v>
      </c>
      <c r="F12" s="537"/>
      <c r="G12" s="537"/>
      <c r="H12" s="537"/>
      <c r="I12" s="538"/>
    </row>
    <row r="13" spans="1:11" ht="14.4" customHeight="1">
      <c r="A13" s="64" t="s">
        <v>3199</v>
      </c>
      <c r="B13" s="65">
        <v>12</v>
      </c>
      <c r="C13" s="63"/>
      <c r="D13" s="304" t="s">
        <v>2150</v>
      </c>
      <c r="E13" s="536" t="s">
        <v>1097</v>
      </c>
      <c r="F13" s="537"/>
      <c r="G13" s="537"/>
      <c r="H13" s="537"/>
      <c r="I13" s="538"/>
    </row>
    <row r="14" spans="1:11" ht="14.4" customHeight="1">
      <c r="A14" s="64" t="s">
        <v>3200</v>
      </c>
      <c r="B14" s="65">
        <v>2</v>
      </c>
      <c r="C14" s="63"/>
      <c r="D14" s="304" t="s">
        <v>2151</v>
      </c>
      <c r="E14" s="536" t="s">
        <v>1099</v>
      </c>
      <c r="F14" s="537"/>
      <c r="G14" s="537"/>
      <c r="H14" s="537"/>
      <c r="I14" s="538"/>
    </row>
    <row r="15" spans="1:11" ht="14.4" customHeight="1">
      <c r="A15" s="64" t="s">
        <v>3201</v>
      </c>
      <c r="B15" s="65">
        <v>1</v>
      </c>
      <c r="C15" s="63"/>
      <c r="D15" s="304" t="s">
        <v>2152</v>
      </c>
      <c r="E15" s="536" t="s">
        <v>1101</v>
      </c>
      <c r="F15" s="537"/>
      <c r="G15" s="537"/>
      <c r="H15" s="537"/>
      <c r="I15" s="538"/>
    </row>
    <row r="16" spans="1:11" ht="14.4" customHeight="1">
      <c r="A16" s="64" t="s">
        <v>3202</v>
      </c>
      <c r="B16" s="65">
        <v>5</v>
      </c>
      <c r="C16" s="63"/>
      <c r="D16" s="304" t="s">
        <v>2153</v>
      </c>
      <c r="E16" s="536" t="s">
        <v>2154</v>
      </c>
      <c r="F16" s="537"/>
      <c r="G16" s="537"/>
      <c r="H16" s="537"/>
      <c r="I16" s="538"/>
    </row>
    <row r="17" spans="1:9" ht="14.4" customHeight="1">
      <c r="A17" s="64" t="s">
        <v>3203</v>
      </c>
      <c r="B17" s="65">
        <v>14</v>
      </c>
      <c r="C17" s="63"/>
      <c r="D17" s="304" t="s">
        <v>2155</v>
      </c>
      <c r="E17" s="536" t="s">
        <v>1104</v>
      </c>
      <c r="F17" s="537"/>
      <c r="G17" s="537"/>
      <c r="H17" s="537"/>
      <c r="I17" s="538"/>
    </row>
    <row r="18" spans="1:9" ht="14.4" customHeight="1">
      <c r="A18" s="64" t="s">
        <v>3204</v>
      </c>
      <c r="B18" s="65">
        <v>20</v>
      </c>
      <c r="C18" s="63"/>
      <c r="D18" s="304" t="s">
        <v>2156</v>
      </c>
      <c r="E18" s="536" t="s">
        <v>1106</v>
      </c>
      <c r="F18" s="537"/>
      <c r="G18" s="537"/>
      <c r="H18" s="537"/>
      <c r="I18" s="538"/>
    </row>
    <row r="19" spans="1:9" ht="14.4" customHeight="1">
      <c r="A19" s="64" t="s">
        <v>3205</v>
      </c>
      <c r="B19" s="65">
        <v>14</v>
      </c>
      <c r="C19" s="63"/>
      <c r="D19" s="304" t="s">
        <v>2157</v>
      </c>
      <c r="E19" s="536" t="s">
        <v>2158</v>
      </c>
      <c r="F19" s="537"/>
      <c r="G19" s="537"/>
      <c r="H19" s="537"/>
      <c r="I19" s="538"/>
    </row>
    <row r="20" spans="1:9" ht="14.4" customHeight="1">
      <c r="A20" s="64" t="s">
        <v>3206</v>
      </c>
      <c r="B20" s="65">
        <v>13</v>
      </c>
      <c r="C20" s="63"/>
      <c r="D20" s="304" t="s">
        <v>2159</v>
      </c>
      <c r="E20" s="536" t="s">
        <v>2160</v>
      </c>
      <c r="F20" s="537"/>
      <c r="G20" s="537"/>
      <c r="H20" s="537"/>
      <c r="I20" s="538"/>
    </row>
    <row r="21" spans="1:9" ht="14.4" customHeight="1">
      <c r="A21" s="64" t="s">
        <v>3207</v>
      </c>
      <c r="B21" s="65">
        <v>7</v>
      </c>
      <c r="C21" s="63"/>
      <c r="D21" s="304" t="s">
        <v>2161</v>
      </c>
      <c r="E21" s="536" t="s">
        <v>818</v>
      </c>
      <c r="F21" s="537"/>
      <c r="G21" s="537"/>
      <c r="H21" s="537"/>
      <c r="I21" s="538"/>
    </row>
    <row r="22" spans="1:9" ht="14.4" customHeight="1">
      <c r="A22" s="64" t="s">
        <v>3208</v>
      </c>
      <c r="B22" s="65">
        <v>5</v>
      </c>
      <c r="C22" s="63"/>
      <c r="D22" s="304" t="s">
        <v>2162</v>
      </c>
      <c r="E22" s="536" t="s">
        <v>2163</v>
      </c>
      <c r="F22" s="537"/>
      <c r="G22" s="537"/>
      <c r="H22" s="537"/>
      <c r="I22" s="538"/>
    </row>
    <row r="23" spans="1:9" ht="14.4" customHeight="1">
      <c r="A23" s="64" t="s">
        <v>3209</v>
      </c>
      <c r="B23" s="65">
        <v>13</v>
      </c>
      <c r="C23" s="63"/>
      <c r="D23" s="304" t="s">
        <v>2164</v>
      </c>
      <c r="E23" s="536" t="s">
        <v>819</v>
      </c>
      <c r="F23" s="537"/>
      <c r="G23" s="537"/>
      <c r="H23" s="537"/>
      <c r="I23" s="538"/>
    </row>
    <row r="24" spans="1:9" ht="14.4" customHeight="1">
      <c r="A24" s="64" t="s">
        <v>3210</v>
      </c>
      <c r="B24" s="65">
        <v>15</v>
      </c>
      <c r="C24" s="63"/>
      <c r="D24" s="304" t="s">
        <v>2165</v>
      </c>
      <c r="E24" s="536" t="s">
        <v>2166</v>
      </c>
      <c r="F24" s="537"/>
      <c r="G24" s="537"/>
      <c r="H24" s="537"/>
      <c r="I24" s="538"/>
    </row>
    <row r="25" spans="1:9" ht="14.4" customHeight="1">
      <c r="A25" s="64" t="s">
        <v>3211</v>
      </c>
      <c r="B25" s="65">
        <v>14</v>
      </c>
      <c r="C25" s="63"/>
      <c r="D25" s="304" t="s">
        <v>2167</v>
      </c>
      <c r="E25" s="536" t="s">
        <v>1173</v>
      </c>
      <c r="F25" s="537"/>
      <c r="G25" s="537"/>
      <c r="H25" s="537"/>
      <c r="I25" s="538"/>
    </row>
    <row r="26" spans="1:9" ht="14.4" customHeight="1">
      <c r="A26" s="64" t="s">
        <v>3212</v>
      </c>
      <c r="B26" s="65">
        <v>13</v>
      </c>
      <c r="C26" s="63"/>
      <c r="D26" s="304" t="s">
        <v>2168</v>
      </c>
      <c r="E26" s="536" t="s">
        <v>2169</v>
      </c>
      <c r="F26" s="537"/>
      <c r="G26" s="537"/>
      <c r="H26" s="537"/>
      <c r="I26" s="538"/>
    </row>
    <row r="27" spans="1:9" ht="14.4" customHeight="1">
      <c r="A27" s="64" t="s">
        <v>3213</v>
      </c>
      <c r="B27" s="65">
        <v>15</v>
      </c>
      <c r="C27" s="63"/>
      <c r="D27" s="304" t="s">
        <v>2170</v>
      </c>
      <c r="E27" s="536" t="s">
        <v>2171</v>
      </c>
      <c r="F27" s="537"/>
      <c r="G27" s="537"/>
      <c r="H27" s="537"/>
      <c r="I27" s="538"/>
    </row>
    <row r="28" spans="1:9" ht="14.4" customHeight="1">
      <c r="A28" s="64" t="s">
        <v>3214</v>
      </c>
      <c r="B28" s="65">
        <v>1</v>
      </c>
      <c r="C28" s="63"/>
      <c r="D28" s="304" t="s">
        <v>2172</v>
      </c>
      <c r="E28" s="536" t="s">
        <v>2038</v>
      </c>
      <c r="F28" s="537"/>
      <c r="G28" s="537"/>
      <c r="H28" s="537"/>
      <c r="I28" s="538"/>
    </row>
    <row r="29" spans="1:9" ht="14.4" customHeight="1">
      <c r="A29" s="64" t="s">
        <v>3215</v>
      </c>
      <c r="B29" s="65">
        <v>14</v>
      </c>
      <c r="C29" s="63"/>
      <c r="D29" s="304" t="s">
        <v>2173</v>
      </c>
      <c r="E29" s="536" t="s">
        <v>2174</v>
      </c>
      <c r="F29" s="537"/>
      <c r="G29" s="537"/>
      <c r="H29" s="537"/>
      <c r="I29" s="538"/>
    </row>
    <row r="30" spans="1:9" ht="14.4" customHeight="1">
      <c r="A30" s="64" t="s">
        <v>3216</v>
      </c>
      <c r="B30" s="65">
        <v>7</v>
      </c>
      <c r="C30" s="63"/>
      <c r="D30" s="304" t="s">
        <v>2175</v>
      </c>
      <c r="E30" s="536" t="s">
        <v>2176</v>
      </c>
      <c r="F30" s="537"/>
      <c r="G30" s="537"/>
      <c r="H30" s="537"/>
      <c r="I30" s="538"/>
    </row>
    <row r="31" spans="1:9" ht="14.4" customHeight="1">
      <c r="A31" s="64" t="s">
        <v>3217</v>
      </c>
      <c r="B31" s="65">
        <v>19</v>
      </c>
      <c r="C31" s="63"/>
      <c r="D31" s="304" t="s">
        <v>2177</v>
      </c>
      <c r="E31" s="536" t="s">
        <v>2178</v>
      </c>
      <c r="F31" s="537"/>
      <c r="G31" s="537"/>
      <c r="H31" s="537"/>
      <c r="I31" s="538"/>
    </row>
    <row r="32" spans="1:9" ht="14.4" customHeight="1">
      <c r="A32" s="64" t="s">
        <v>3218</v>
      </c>
      <c r="B32" s="65">
        <v>16</v>
      </c>
      <c r="C32" s="63"/>
      <c r="D32" s="304" t="s">
        <v>2179</v>
      </c>
      <c r="E32" s="536" t="s">
        <v>2180</v>
      </c>
      <c r="F32" s="537"/>
      <c r="G32" s="537"/>
      <c r="H32" s="537"/>
      <c r="I32" s="538"/>
    </row>
    <row r="33" spans="1:9" ht="14.4" customHeight="1">
      <c r="A33" s="64" t="s">
        <v>3219</v>
      </c>
      <c r="B33" s="65">
        <v>17</v>
      </c>
      <c r="C33" s="63"/>
      <c r="D33" s="304" t="s">
        <v>2181</v>
      </c>
      <c r="E33" s="536" t="s">
        <v>2182</v>
      </c>
      <c r="F33" s="537"/>
      <c r="G33" s="537"/>
      <c r="H33" s="537"/>
      <c r="I33" s="538"/>
    </row>
    <row r="34" spans="1:9" ht="14.4" customHeight="1">
      <c r="A34" s="64" t="s">
        <v>3220</v>
      </c>
      <c r="B34" s="65">
        <v>16</v>
      </c>
      <c r="C34" s="63"/>
      <c r="D34" s="304" t="s">
        <v>2183</v>
      </c>
      <c r="E34" s="536" t="s">
        <v>2184</v>
      </c>
      <c r="F34" s="537"/>
      <c r="G34" s="537"/>
      <c r="H34" s="537"/>
      <c r="I34" s="538"/>
    </row>
    <row r="35" spans="1:9" ht="14.4" customHeight="1">
      <c r="A35" s="64" t="s">
        <v>3221</v>
      </c>
      <c r="B35" s="65">
        <v>4</v>
      </c>
      <c r="C35" s="63"/>
      <c r="D35" s="304" t="s">
        <v>2185</v>
      </c>
      <c r="E35" s="536" t="s">
        <v>1174</v>
      </c>
      <c r="F35" s="537"/>
      <c r="G35" s="537"/>
      <c r="H35" s="537"/>
      <c r="I35" s="538"/>
    </row>
    <row r="36" spans="1:9" ht="14.4" customHeight="1">
      <c r="A36" s="64" t="s">
        <v>3222</v>
      </c>
      <c r="B36" s="65">
        <v>16</v>
      </c>
      <c r="C36" s="63"/>
      <c r="D36" s="304" t="s">
        <v>2186</v>
      </c>
      <c r="E36" s="536" t="s">
        <v>1175</v>
      </c>
      <c r="F36" s="537"/>
      <c r="G36" s="537"/>
      <c r="H36" s="537"/>
      <c r="I36" s="538"/>
    </row>
    <row r="37" spans="1:9" ht="14.4" customHeight="1">
      <c r="A37" s="64" t="s">
        <v>3223</v>
      </c>
      <c r="B37" s="65">
        <v>1</v>
      </c>
      <c r="C37" s="63"/>
      <c r="D37" s="304" t="s">
        <v>2187</v>
      </c>
      <c r="E37" s="536" t="s">
        <v>2188</v>
      </c>
      <c r="F37" s="537"/>
      <c r="G37" s="537"/>
      <c r="H37" s="537"/>
      <c r="I37" s="538"/>
    </row>
    <row r="38" spans="1:9" ht="14.4" customHeight="1">
      <c r="A38" s="64" t="s">
        <v>3224</v>
      </c>
      <c r="B38" s="65">
        <v>1</v>
      </c>
      <c r="C38" s="63"/>
      <c r="D38" s="304" t="s">
        <v>2189</v>
      </c>
      <c r="E38" s="536" t="s">
        <v>1176</v>
      </c>
      <c r="F38" s="537"/>
      <c r="G38" s="537"/>
      <c r="H38" s="537"/>
      <c r="I38" s="538"/>
    </row>
    <row r="39" spans="1:9" ht="14.4" customHeight="1">
      <c r="A39" s="64" t="s">
        <v>1869</v>
      </c>
      <c r="B39" s="65">
        <v>17</v>
      </c>
      <c r="C39" s="63"/>
      <c r="D39" s="304" t="s">
        <v>2190</v>
      </c>
      <c r="E39" s="536" t="s">
        <v>1177</v>
      </c>
      <c r="F39" s="537"/>
      <c r="G39" s="537"/>
      <c r="H39" s="537"/>
      <c r="I39" s="538"/>
    </row>
    <row r="40" spans="1:9" ht="14.4" customHeight="1">
      <c r="A40" s="64" t="s">
        <v>1870</v>
      </c>
      <c r="B40" s="65">
        <v>11</v>
      </c>
      <c r="C40" s="63"/>
      <c r="D40" s="304" t="s">
        <v>2191</v>
      </c>
      <c r="E40" s="536" t="s">
        <v>2192</v>
      </c>
      <c r="F40" s="537"/>
      <c r="G40" s="537"/>
      <c r="H40" s="537"/>
      <c r="I40" s="538"/>
    </row>
    <row r="41" spans="1:9" ht="14.4" customHeight="1">
      <c r="A41" s="64" t="s">
        <v>1871</v>
      </c>
      <c r="B41" s="65">
        <v>5</v>
      </c>
      <c r="C41" s="63"/>
      <c r="D41" s="304" t="s">
        <v>2193</v>
      </c>
      <c r="E41" s="536" t="s">
        <v>2194</v>
      </c>
      <c r="F41" s="537"/>
      <c r="G41" s="537"/>
      <c r="H41" s="537"/>
      <c r="I41" s="538"/>
    </row>
    <row r="42" spans="1:9" ht="14.4" customHeight="1">
      <c r="A42" s="64" t="s">
        <v>1872</v>
      </c>
      <c r="B42" s="65">
        <v>5</v>
      </c>
      <c r="C42" s="63"/>
      <c r="D42" s="304" t="s">
        <v>2195</v>
      </c>
      <c r="E42" s="536" t="s">
        <v>1178</v>
      </c>
      <c r="F42" s="537"/>
      <c r="G42" s="537"/>
      <c r="H42" s="537"/>
      <c r="I42" s="538"/>
    </row>
    <row r="43" spans="1:9" ht="14.4" customHeight="1">
      <c r="A43" s="64" t="s">
        <v>1873</v>
      </c>
      <c r="B43" s="65">
        <v>9</v>
      </c>
      <c r="C43" s="63"/>
      <c r="D43" s="304" t="s">
        <v>2196</v>
      </c>
      <c r="E43" s="536" t="s">
        <v>1180</v>
      </c>
      <c r="F43" s="537"/>
      <c r="G43" s="537"/>
      <c r="H43" s="537"/>
      <c r="I43" s="538"/>
    </row>
    <row r="44" spans="1:9" ht="14.4" customHeight="1">
      <c r="A44" s="64" t="s">
        <v>1874</v>
      </c>
      <c r="B44" s="65">
        <v>8</v>
      </c>
      <c r="C44" s="63"/>
      <c r="D44" s="304" t="s">
        <v>2197</v>
      </c>
      <c r="E44" s="536" t="s">
        <v>2039</v>
      </c>
      <c r="F44" s="537"/>
      <c r="G44" s="537"/>
      <c r="H44" s="537"/>
      <c r="I44" s="538"/>
    </row>
    <row r="45" spans="1:9" ht="14.4" customHeight="1">
      <c r="A45" s="64" t="s">
        <v>1875</v>
      </c>
      <c r="B45" s="65">
        <v>12</v>
      </c>
      <c r="C45" s="63"/>
      <c r="D45" s="304" t="s">
        <v>2198</v>
      </c>
      <c r="E45" s="536" t="s">
        <v>1182</v>
      </c>
      <c r="F45" s="537"/>
      <c r="G45" s="537"/>
      <c r="H45" s="537"/>
      <c r="I45" s="538"/>
    </row>
    <row r="46" spans="1:9" ht="14.4" customHeight="1">
      <c r="A46" s="64" t="s">
        <v>1876</v>
      </c>
      <c r="B46" s="65">
        <v>18</v>
      </c>
      <c r="C46" s="63"/>
      <c r="D46" s="304" t="s">
        <v>2199</v>
      </c>
      <c r="E46" s="536" t="s">
        <v>1183</v>
      </c>
      <c r="F46" s="537"/>
      <c r="G46" s="537"/>
      <c r="H46" s="537"/>
      <c r="I46" s="538"/>
    </row>
    <row r="47" spans="1:9" ht="14.4" customHeight="1">
      <c r="A47" s="64" t="s">
        <v>1877</v>
      </c>
      <c r="B47" s="65">
        <v>2</v>
      </c>
      <c r="C47" s="63"/>
      <c r="D47" s="304" t="s">
        <v>2200</v>
      </c>
      <c r="E47" s="536" t="s">
        <v>2201</v>
      </c>
      <c r="F47" s="537"/>
      <c r="G47" s="537"/>
      <c r="H47" s="537"/>
      <c r="I47" s="538"/>
    </row>
    <row r="48" spans="1:9" ht="14.4" customHeight="1">
      <c r="A48" s="64" t="s">
        <v>1878</v>
      </c>
      <c r="B48" s="65">
        <v>18</v>
      </c>
      <c r="C48" s="63"/>
      <c r="D48" s="304" t="s">
        <v>2202</v>
      </c>
      <c r="E48" s="536" t="s">
        <v>1184</v>
      </c>
      <c r="F48" s="537"/>
      <c r="G48" s="537"/>
      <c r="H48" s="537"/>
      <c r="I48" s="538"/>
    </row>
    <row r="49" spans="1:9" ht="14.4" customHeight="1">
      <c r="A49" s="64" t="s">
        <v>1879</v>
      </c>
      <c r="B49" s="65">
        <v>12</v>
      </c>
      <c r="C49" s="63"/>
      <c r="D49" s="304" t="s">
        <v>2203</v>
      </c>
      <c r="E49" s="536" t="s">
        <v>1185</v>
      </c>
      <c r="F49" s="537"/>
      <c r="G49" s="537"/>
      <c r="H49" s="537"/>
      <c r="I49" s="538"/>
    </row>
    <row r="50" spans="1:9" ht="14.4" customHeight="1">
      <c r="A50" s="64" t="s">
        <v>1880</v>
      </c>
      <c r="B50" s="65">
        <v>18</v>
      </c>
      <c r="C50" s="63"/>
      <c r="D50" s="304" t="s">
        <v>2204</v>
      </c>
      <c r="E50" s="536" t="s">
        <v>2205</v>
      </c>
      <c r="F50" s="537"/>
      <c r="G50" s="537"/>
      <c r="H50" s="537"/>
      <c r="I50" s="538"/>
    </row>
    <row r="51" spans="1:9" ht="14.4" customHeight="1">
      <c r="A51" s="64" t="s">
        <v>1881</v>
      </c>
      <c r="B51" s="65">
        <v>16</v>
      </c>
      <c r="C51" s="63"/>
      <c r="D51" s="304" t="s">
        <v>2206</v>
      </c>
      <c r="E51" s="536" t="s">
        <v>1186</v>
      </c>
      <c r="F51" s="537"/>
      <c r="G51" s="537"/>
      <c r="H51" s="537"/>
      <c r="I51" s="538"/>
    </row>
    <row r="52" spans="1:9" ht="14.4" customHeight="1">
      <c r="A52" s="64" t="s">
        <v>1882</v>
      </c>
      <c r="B52" s="65">
        <v>12</v>
      </c>
      <c r="C52" s="63"/>
      <c r="D52" s="304" t="s">
        <v>2207</v>
      </c>
      <c r="E52" s="536" t="s">
        <v>1187</v>
      </c>
      <c r="F52" s="537"/>
      <c r="G52" s="537"/>
      <c r="H52" s="537"/>
      <c r="I52" s="538"/>
    </row>
    <row r="53" spans="1:9" ht="14.4" customHeight="1">
      <c r="A53" s="64" t="s">
        <v>1039</v>
      </c>
      <c r="B53" s="65">
        <v>18</v>
      </c>
      <c r="C53" s="63"/>
      <c r="D53" s="304" t="s">
        <v>2208</v>
      </c>
      <c r="E53" s="536" t="s">
        <v>1188</v>
      </c>
      <c r="F53" s="537"/>
      <c r="G53" s="537"/>
      <c r="H53" s="537"/>
      <c r="I53" s="538"/>
    </row>
    <row r="54" spans="1:9" ht="14.4" customHeight="1">
      <c r="A54" s="64" t="s">
        <v>1040</v>
      </c>
      <c r="B54" s="65">
        <v>5</v>
      </c>
      <c r="C54" s="63"/>
      <c r="D54" s="304" t="s">
        <v>2209</v>
      </c>
      <c r="E54" s="536" t="s">
        <v>1189</v>
      </c>
      <c r="F54" s="537"/>
      <c r="G54" s="537"/>
      <c r="H54" s="537"/>
      <c r="I54" s="538"/>
    </row>
    <row r="55" spans="1:9" ht="14.4" customHeight="1">
      <c r="A55" s="64" t="s">
        <v>1041</v>
      </c>
      <c r="B55" s="65">
        <v>4</v>
      </c>
      <c r="C55" s="63"/>
      <c r="D55" s="304" t="s">
        <v>2210</v>
      </c>
      <c r="E55" s="536" t="s">
        <v>2211</v>
      </c>
      <c r="F55" s="537"/>
      <c r="G55" s="537"/>
      <c r="H55" s="537"/>
      <c r="I55" s="538"/>
    </row>
    <row r="56" spans="1:9" ht="14.4" customHeight="1">
      <c r="A56" s="64" t="s">
        <v>1042</v>
      </c>
      <c r="B56" s="65">
        <v>17</v>
      </c>
      <c r="C56" s="63"/>
      <c r="D56" s="304" t="s">
        <v>2212</v>
      </c>
      <c r="E56" s="536" t="s">
        <v>2213</v>
      </c>
      <c r="F56" s="537"/>
      <c r="G56" s="537"/>
      <c r="H56" s="537"/>
      <c r="I56" s="538"/>
    </row>
    <row r="57" spans="1:9" ht="14.4" customHeight="1">
      <c r="A57" s="64" t="s">
        <v>1043</v>
      </c>
      <c r="B57" s="65">
        <v>15</v>
      </c>
      <c r="C57" s="63"/>
      <c r="D57" s="304" t="s">
        <v>2214</v>
      </c>
      <c r="E57" s="536" t="s">
        <v>1063</v>
      </c>
      <c r="F57" s="537"/>
      <c r="G57" s="537"/>
      <c r="H57" s="537"/>
      <c r="I57" s="538"/>
    </row>
    <row r="58" spans="1:9" ht="14.4" customHeight="1">
      <c r="A58" s="64" t="s">
        <v>1044</v>
      </c>
      <c r="B58" s="65">
        <v>8</v>
      </c>
      <c r="C58" s="63"/>
      <c r="D58" s="304" t="s">
        <v>2215</v>
      </c>
      <c r="E58" s="536" t="s">
        <v>1064</v>
      </c>
      <c r="F58" s="537"/>
      <c r="G58" s="537"/>
      <c r="H58" s="537"/>
      <c r="I58" s="538"/>
    </row>
    <row r="59" spans="1:9" ht="14.4" customHeight="1">
      <c r="A59" s="64" t="s">
        <v>1045</v>
      </c>
      <c r="B59" s="65">
        <v>8</v>
      </c>
      <c r="C59" s="63"/>
      <c r="D59" s="304" t="s">
        <v>2216</v>
      </c>
      <c r="E59" s="536" t="s">
        <v>1065</v>
      </c>
      <c r="F59" s="537"/>
      <c r="G59" s="537"/>
      <c r="H59" s="537"/>
      <c r="I59" s="538"/>
    </row>
    <row r="60" spans="1:9" ht="14.4" customHeight="1">
      <c r="A60" s="64" t="s">
        <v>1046</v>
      </c>
      <c r="B60" s="65">
        <v>10</v>
      </c>
      <c r="C60" s="63"/>
      <c r="D60" s="304" t="s">
        <v>2217</v>
      </c>
      <c r="E60" s="536" t="s">
        <v>2218</v>
      </c>
      <c r="F60" s="537"/>
      <c r="G60" s="537"/>
      <c r="H60" s="537"/>
      <c r="I60" s="538"/>
    </row>
    <row r="61" spans="1:9" ht="14.4" customHeight="1">
      <c r="A61" s="64" t="s">
        <v>1047</v>
      </c>
      <c r="B61" s="65">
        <v>8</v>
      </c>
      <c r="C61" s="63"/>
      <c r="D61" s="304" t="s">
        <v>2219</v>
      </c>
      <c r="E61" s="536" t="s">
        <v>1359</v>
      </c>
      <c r="F61" s="537"/>
      <c r="G61" s="537"/>
      <c r="H61" s="537"/>
      <c r="I61" s="538"/>
    </row>
    <row r="62" spans="1:9" ht="14.4" customHeight="1">
      <c r="A62" s="64" t="s">
        <v>1048</v>
      </c>
      <c r="B62" s="65">
        <v>10</v>
      </c>
      <c r="C62" s="63"/>
      <c r="D62" s="304" t="s">
        <v>2220</v>
      </c>
      <c r="E62" s="536" t="s">
        <v>964</v>
      </c>
      <c r="F62" s="537"/>
      <c r="G62" s="537"/>
      <c r="H62" s="537"/>
      <c r="I62" s="538"/>
    </row>
    <row r="63" spans="1:9" ht="14.4" customHeight="1">
      <c r="A63" s="64" t="s">
        <v>1049</v>
      </c>
      <c r="B63" s="65">
        <v>10</v>
      </c>
      <c r="C63" s="63"/>
      <c r="D63" s="304" t="s">
        <v>2221</v>
      </c>
      <c r="E63" s="536" t="s">
        <v>2222</v>
      </c>
      <c r="F63" s="537"/>
      <c r="G63" s="537"/>
      <c r="H63" s="537"/>
      <c r="I63" s="538"/>
    </row>
    <row r="64" spans="1:9" ht="14.4" customHeight="1">
      <c r="A64" s="64" t="s">
        <v>1050</v>
      </c>
      <c r="B64" s="65">
        <v>11</v>
      </c>
      <c r="C64" s="63"/>
      <c r="D64" s="304" t="s">
        <v>2223</v>
      </c>
      <c r="E64" s="536" t="s">
        <v>965</v>
      </c>
      <c r="F64" s="537"/>
      <c r="G64" s="537"/>
      <c r="H64" s="537"/>
      <c r="I64" s="538"/>
    </row>
    <row r="65" spans="1:9" ht="14.4" customHeight="1">
      <c r="A65" s="64" t="s">
        <v>1051</v>
      </c>
      <c r="B65" s="65">
        <v>20</v>
      </c>
      <c r="C65" s="63"/>
      <c r="D65" s="304" t="s">
        <v>2224</v>
      </c>
      <c r="E65" s="536" t="s">
        <v>2040</v>
      </c>
      <c r="F65" s="537"/>
      <c r="G65" s="537"/>
      <c r="H65" s="537"/>
      <c r="I65" s="538"/>
    </row>
    <row r="66" spans="1:9" ht="14.4" customHeight="1">
      <c r="A66" s="64" t="s">
        <v>1052</v>
      </c>
      <c r="B66" s="65">
        <v>8</v>
      </c>
      <c r="C66" s="63"/>
      <c r="D66" s="304" t="s">
        <v>2225</v>
      </c>
      <c r="E66" s="536" t="s">
        <v>2226</v>
      </c>
      <c r="F66" s="537"/>
      <c r="G66" s="537"/>
      <c r="H66" s="537"/>
      <c r="I66" s="538"/>
    </row>
    <row r="67" spans="1:9" ht="14.4" customHeight="1">
      <c r="A67" s="64" t="s">
        <v>1053</v>
      </c>
      <c r="B67" s="65">
        <v>7</v>
      </c>
      <c r="C67" s="63"/>
      <c r="D67" s="304" t="s">
        <v>2227</v>
      </c>
      <c r="E67" s="536" t="s">
        <v>2041</v>
      </c>
      <c r="F67" s="537"/>
      <c r="G67" s="537"/>
      <c r="H67" s="537"/>
      <c r="I67" s="538"/>
    </row>
    <row r="68" spans="1:9" ht="14.4" customHeight="1">
      <c r="A68" s="64" t="s">
        <v>1054</v>
      </c>
      <c r="B68" s="65">
        <v>14</v>
      </c>
      <c r="C68" s="63"/>
      <c r="D68" s="304" t="s">
        <v>2228</v>
      </c>
      <c r="E68" s="536" t="s">
        <v>2042</v>
      </c>
      <c r="F68" s="537"/>
      <c r="G68" s="537"/>
      <c r="H68" s="537"/>
      <c r="I68" s="538"/>
    </row>
    <row r="69" spans="1:9" ht="14.4" customHeight="1">
      <c r="A69" s="64" t="s">
        <v>1055</v>
      </c>
      <c r="B69" s="65">
        <v>14</v>
      </c>
      <c r="C69" s="63"/>
      <c r="D69" s="304" t="s">
        <v>2229</v>
      </c>
      <c r="E69" s="536" t="s">
        <v>966</v>
      </c>
      <c r="F69" s="537"/>
      <c r="G69" s="537"/>
      <c r="H69" s="537"/>
      <c r="I69" s="538"/>
    </row>
    <row r="70" spans="1:9" ht="14.4" customHeight="1">
      <c r="A70" s="64" t="s">
        <v>1056</v>
      </c>
      <c r="B70" s="65">
        <v>14</v>
      </c>
      <c r="C70" s="63"/>
      <c r="D70" s="304" t="s">
        <v>2230</v>
      </c>
      <c r="E70" s="536" t="s">
        <v>967</v>
      </c>
      <c r="F70" s="537"/>
      <c r="G70" s="537"/>
      <c r="H70" s="537"/>
      <c r="I70" s="538"/>
    </row>
    <row r="71" spans="1:9" ht="14.4" customHeight="1">
      <c r="A71" s="64" t="s">
        <v>1057</v>
      </c>
      <c r="B71" s="65">
        <v>7</v>
      </c>
      <c r="C71" s="63"/>
      <c r="D71" s="304" t="s">
        <v>2231</v>
      </c>
      <c r="E71" s="536" t="s">
        <v>968</v>
      </c>
      <c r="F71" s="537"/>
      <c r="G71" s="537"/>
      <c r="H71" s="537"/>
      <c r="I71" s="538"/>
    </row>
    <row r="72" spans="1:9" ht="27.9" customHeight="1">
      <c r="A72" s="64" t="s">
        <v>1058</v>
      </c>
      <c r="B72" s="65">
        <v>12</v>
      </c>
      <c r="C72" s="63"/>
      <c r="D72" s="304" t="s">
        <v>2232</v>
      </c>
      <c r="E72" s="536" t="s">
        <v>2233</v>
      </c>
      <c r="F72" s="537"/>
      <c r="G72" s="537"/>
      <c r="H72" s="537"/>
      <c r="I72" s="538"/>
    </row>
    <row r="73" spans="1:9" ht="14.4" customHeight="1">
      <c r="A73" s="64" t="s">
        <v>1059</v>
      </c>
      <c r="B73" s="65">
        <v>20</v>
      </c>
      <c r="C73" s="63"/>
      <c r="D73" s="304" t="s">
        <v>2234</v>
      </c>
      <c r="E73" s="536" t="s">
        <v>2235</v>
      </c>
      <c r="F73" s="537"/>
      <c r="G73" s="537"/>
      <c r="H73" s="537"/>
      <c r="I73" s="538"/>
    </row>
    <row r="74" spans="1:9" ht="14.4" customHeight="1">
      <c r="A74" s="64" t="s">
        <v>1060</v>
      </c>
      <c r="B74" s="65">
        <v>8</v>
      </c>
      <c r="C74" s="63"/>
      <c r="D74" s="304" t="s">
        <v>2236</v>
      </c>
      <c r="E74" s="536" t="s">
        <v>969</v>
      </c>
      <c r="F74" s="537"/>
      <c r="G74" s="537"/>
      <c r="H74" s="537"/>
      <c r="I74" s="538"/>
    </row>
    <row r="75" spans="1:9" ht="14.4" customHeight="1">
      <c r="A75" s="64" t="s">
        <v>1061</v>
      </c>
      <c r="B75" s="65">
        <v>2</v>
      </c>
      <c r="C75" s="63"/>
      <c r="D75" s="304" t="s">
        <v>2237</v>
      </c>
      <c r="E75" s="536" t="s">
        <v>2043</v>
      </c>
      <c r="F75" s="537"/>
      <c r="G75" s="537"/>
      <c r="H75" s="537"/>
      <c r="I75" s="538"/>
    </row>
    <row r="76" spans="1:9" ht="14.4" customHeight="1">
      <c r="A76" s="64" t="s">
        <v>1062</v>
      </c>
      <c r="B76" s="65">
        <v>7</v>
      </c>
      <c r="C76" s="63"/>
      <c r="D76" s="304" t="s">
        <v>2238</v>
      </c>
      <c r="E76" s="536" t="s">
        <v>2239</v>
      </c>
      <c r="F76" s="537"/>
      <c r="G76" s="537"/>
      <c r="H76" s="537"/>
      <c r="I76" s="538"/>
    </row>
    <row r="77" spans="1:9" ht="14.4" customHeight="1">
      <c r="A77" s="64" t="s">
        <v>177</v>
      </c>
      <c r="B77" s="65">
        <v>17</v>
      </c>
      <c r="C77" s="63"/>
      <c r="D77" s="304" t="s">
        <v>2240</v>
      </c>
      <c r="E77" s="536" t="s">
        <v>2241</v>
      </c>
      <c r="F77" s="537"/>
      <c r="G77" s="537"/>
      <c r="H77" s="537"/>
      <c r="I77" s="538"/>
    </row>
    <row r="78" spans="1:9" ht="14.4" customHeight="1">
      <c r="A78" s="64" t="s">
        <v>178</v>
      </c>
      <c r="B78" s="65">
        <v>8</v>
      </c>
      <c r="C78" s="63"/>
      <c r="D78" s="304" t="s">
        <v>2242</v>
      </c>
      <c r="E78" s="536" t="s">
        <v>2243</v>
      </c>
      <c r="F78" s="537"/>
      <c r="G78" s="537"/>
      <c r="H78" s="537"/>
      <c r="I78" s="538"/>
    </row>
    <row r="79" spans="1:9" ht="14.4" customHeight="1">
      <c r="A79" s="64" t="s">
        <v>179</v>
      </c>
      <c r="B79" s="65">
        <v>20</v>
      </c>
      <c r="C79" s="63"/>
      <c r="D79" s="304" t="s">
        <v>2244</v>
      </c>
      <c r="E79" s="536" t="s">
        <v>2044</v>
      </c>
      <c r="F79" s="537"/>
      <c r="G79" s="537"/>
      <c r="H79" s="537"/>
      <c r="I79" s="538"/>
    </row>
    <row r="80" spans="1:9" ht="14.4" customHeight="1">
      <c r="A80" s="64" t="s">
        <v>180</v>
      </c>
      <c r="B80" s="65">
        <v>20</v>
      </c>
      <c r="C80" s="63"/>
      <c r="D80" s="304" t="s">
        <v>2245</v>
      </c>
      <c r="E80" s="536" t="s">
        <v>2246</v>
      </c>
      <c r="F80" s="537"/>
      <c r="G80" s="537"/>
      <c r="H80" s="537"/>
      <c r="I80" s="538"/>
    </row>
    <row r="81" spans="1:9" ht="14.4" customHeight="1">
      <c r="A81" s="64" t="s">
        <v>181</v>
      </c>
      <c r="B81" s="65">
        <v>14</v>
      </c>
      <c r="C81" s="63"/>
      <c r="D81" s="304" t="s">
        <v>2247</v>
      </c>
      <c r="E81" s="536" t="s">
        <v>2045</v>
      </c>
      <c r="F81" s="537"/>
      <c r="G81" s="537"/>
      <c r="H81" s="537"/>
      <c r="I81" s="538"/>
    </row>
    <row r="82" spans="1:9" ht="14.4" customHeight="1">
      <c r="A82" s="64" t="s">
        <v>182</v>
      </c>
      <c r="B82" s="65">
        <v>2</v>
      </c>
      <c r="C82" s="63"/>
      <c r="D82" s="304" t="s">
        <v>2248</v>
      </c>
      <c r="E82" s="536" t="s">
        <v>1831</v>
      </c>
      <c r="F82" s="537"/>
      <c r="G82" s="537"/>
      <c r="H82" s="537"/>
      <c r="I82" s="538"/>
    </row>
    <row r="83" spans="1:9" ht="14.4" customHeight="1">
      <c r="A83" s="64" t="s">
        <v>183</v>
      </c>
      <c r="B83" s="65">
        <v>5</v>
      </c>
      <c r="C83" s="63"/>
      <c r="D83" s="304" t="s">
        <v>2249</v>
      </c>
      <c r="E83" s="536" t="s">
        <v>1832</v>
      </c>
      <c r="F83" s="537"/>
      <c r="G83" s="537"/>
      <c r="H83" s="537"/>
      <c r="I83" s="538"/>
    </row>
    <row r="84" spans="1:9" ht="14.4" customHeight="1">
      <c r="A84" s="64" t="s">
        <v>184</v>
      </c>
      <c r="B84" s="65">
        <v>12</v>
      </c>
      <c r="C84" s="63"/>
      <c r="D84" s="304" t="s">
        <v>2250</v>
      </c>
      <c r="E84" s="536" t="s">
        <v>1833</v>
      </c>
      <c r="F84" s="537"/>
      <c r="G84" s="537"/>
      <c r="H84" s="537"/>
      <c r="I84" s="538"/>
    </row>
    <row r="85" spans="1:9" ht="14.4" customHeight="1">
      <c r="A85" s="64" t="s">
        <v>185</v>
      </c>
      <c r="B85" s="65">
        <v>20</v>
      </c>
      <c r="C85" s="63"/>
      <c r="D85" s="304" t="s">
        <v>2251</v>
      </c>
      <c r="E85" s="536" t="s">
        <v>2252</v>
      </c>
      <c r="F85" s="537"/>
      <c r="G85" s="537"/>
      <c r="H85" s="537"/>
      <c r="I85" s="538"/>
    </row>
    <row r="86" spans="1:9" ht="14.4" customHeight="1">
      <c r="A86" s="64" t="s">
        <v>186</v>
      </c>
      <c r="B86" s="65">
        <v>3</v>
      </c>
      <c r="C86" s="63"/>
      <c r="D86" s="304" t="s">
        <v>2253</v>
      </c>
      <c r="E86" s="536" t="s">
        <v>278</v>
      </c>
      <c r="F86" s="537"/>
      <c r="G86" s="537"/>
      <c r="H86" s="537"/>
      <c r="I86" s="538"/>
    </row>
    <row r="87" spans="1:9" ht="14.4" customHeight="1">
      <c r="A87" s="64" t="s">
        <v>187</v>
      </c>
      <c r="B87" s="65">
        <v>9</v>
      </c>
      <c r="C87" s="63"/>
      <c r="D87" s="304" t="s">
        <v>2254</v>
      </c>
      <c r="E87" s="536" t="s">
        <v>279</v>
      </c>
      <c r="F87" s="537"/>
      <c r="G87" s="537"/>
      <c r="H87" s="537"/>
      <c r="I87" s="538"/>
    </row>
    <row r="88" spans="1:9" ht="14.4" customHeight="1">
      <c r="A88" s="64" t="s">
        <v>188</v>
      </c>
      <c r="B88" s="65">
        <v>5</v>
      </c>
      <c r="C88" s="63"/>
      <c r="D88" s="304" t="s">
        <v>2255</v>
      </c>
      <c r="E88" s="536" t="s">
        <v>280</v>
      </c>
      <c r="F88" s="537"/>
      <c r="G88" s="537"/>
      <c r="H88" s="537"/>
      <c r="I88" s="538"/>
    </row>
    <row r="89" spans="1:9" ht="14.4" customHeight="1">
      <c r="A89" s="64" t="s">
        <v>189</v>
      </c>
      <c r="B89" s="65">
        <v>14</v>
      </c>
      <c r="C89" s="63"/>
      <c r="D89" s="304" t="s">
        <v>2256</v>
      </c>
      <c r="E89" s="536" t="s">
        <v>281</v>
      </c>
      <c r="F89" s="537"/>
      <c r="G89" s="537"/>
      <c r="H89" s="537"/>
      <c r="I89" s="538"/>
    </row>
    <row r="90" spans="1:9" ht="14.4" customHeight="1">
      <c r="A90" s="64" t="s">
        <v>190</v>
      </c>
      <c r="B90" s="65">
        <v>20</v>
      </c>
      <c r="C90" s="63"/>
      <c r="D90" s="304" t="s">
        <v>2257</v>
      </c>
      <c r="E90" s="536" t="s">
        <v>2258</v>
      </c>
      <c r="F90" s="537"/>
      <c r="G90" s="537"/>
      <c r="H90" s="537"/>
      <c r="I90" s="538"/>
    </row>
    <row r="91" spans="1:9" ht="14.4" customHeight="1">
      <c r="A91" s="64" t="s">
        <v>191</v>
      </c>
      <c r="B91" s="65">
        <v>12</v>
      </c>
      <c r="C91" s="63"/>
      <c r="D91" s="304" t="s">
        <v>2259</v>
      </c>
      <c r="E91" s="536" t="s">
        <v>282</v>
      </c>
      <c r="F91" s="537"/>
      <c r="G91" s="537"/>
      <c r="H91" s="537"/>
      <c r="I91" s="538"/>
    </row>
    <row r="92" spans="1:9" ht="14.4" customHeight="1">
      <c r="A92" s="64" t="s">
        <v>192</v>
      </c>
      <c r="B92" s="65">
        <v>4</v>
      </c>
      <c r="C92" s="63"/>
      <c r="D92" s="304" t="s">
        <v>2260</v>
      </c>
      <c r="E92" s="536" t="s">
        <v>664</v>
      </c>
      <c r="F92" s="537"/>
      <c r="G92" s="537"/>
      <c r="H92" s="537"/>
      <c r="I92" s="538"/>
    </row>
    <row r="93" spans="1:9" ht="14.4" customHeight="1">
      <c r="A93" s="64" t="s">
        <v>193</v>
      </c>
      <c r="B93" s="65">
        <v>14</v>
      </c>
      <c r="C93" s="63"/>
      <c r="D93" s="304" t="s">
        <v>2261</v>
      </c>
      <c r="E93" s="536" t="s">
        <v>665</v>
      </c>
      <c r="F93" s="537"/>
      <c r="G93" s="537"/>
      <c r="H93" s="537"/>
      <c r="I93" s="538"/>
    </row>
    <row r="94" spans="1:9" ht="14.4" customHeight="1">
      <c r="A94" s="64" t="s">
        <v>194</v>
      </c>
      <c r="B94" s="65">
        <v>16</v>
      </c>
      <c r="C94" s="63"/>
      <c r="D94" s="304" t="s">
        <v>2262</v>
      </c>
      <c r="E94" s="536" t="s">
        <v>2263</v>
      </c>
      <c r="F94" s="537"/>
      <c r="G94" s="537"/>
      <c r="H94" s="537"/>
      <c r="I94" s="538"/>
    </row>
    <row r="95" spans="1:9" ht="14.4" customHeight="1">
      <c r="A95" s="64" t="s">
        <v>195</v>
      </c>
      <c r="B95" s="65">
        <v>14</v>
      </c>
      <c r="C95" s="63"/>
      <c r="D95" s="304" t="s">
        <v>2264</v>
      </c>
      <c r="E95" s="536" t="s">
        <v>2265</v>
      </c>
      <c r="F95" s="537"/>
      <c r="G95" s="537"/>
      <c r="H95" s="537"/>
      <c r="I95" s="538"/>
    </row>
    <row r="96" spans="1:9" ht="14.4" customHeight="1">
      <c r="A96" s="64" t="s">
        <v>196</v>
      </c>
      <c r="B96" s="65">
        <v>15</v>
      </c>
      <c r="C96" s="63"/>
      <c r="D96" s="304" t="s">
        <v>2266</v>
      </c>
      <c r="E96" s="536" t="s">
        <v>2267</v>
      </c>
      <c r="F96" s="537"/>
      <c r="G96" s="537"/>
      <c r="H96" s="537"/>
      <c r="I96" s="538"/>
    </row>
    <row r="97" spans="1:9" ht="14.4" customHeight="1">
      <c r="A97" s="64" t="s">
        <v>197</v>
      </c>
      <c r="B97" s="65">
        <v>6</v>
      </c>
      <c r="C97" s="63"/>
      <c r="D97" s="304" t="s">
        <v>2268</v>
      </c>
      <c r="E97" s="536" t="s">
        <v>283</v>
      </c>
      <c r="F97" s="537"/>
      <c r="G97" s="537"/>
      <c r="H97" s="537"/>
      <c r="I97" s="538"/>
    </row>
    <row r="98" spans="1:9" ht="14.4" customHeight="1">
      <c r="A98" s="64" t="s">
        <v>198</v>
      </c>
      <c r="B98" s="65">
        <v>1</v>
      </c>
      <c r="C98" s="63"/>
      <c r="D98" s="304" t="s">
        <v>2269</v>
      </c>
      <c r="E98" s="536" t="s">
        <v>284</v>
      </c>
      <c r="F98" s="537"/>
      <c r="G98" s="537"/>
      <c r="H98" s="537"/>
      <c r="I98" s="538"/>
    </row>
    <row r="99" spans="1:9" ht="14.4" customHeight="1">
      <c r="A99" s="64" t="s">
        <v>199</v>
      </c>
      <c r="B99" s="65">
        <v>1</v>
      </c>
      <c r="C99" s="63"/>
      <c r="D99" s="304" t="s">
        <v>2270</v>
      </c>
      <c r="E99" s="536" t="s">
        <v>2035</v>
      </c>
      <c r="F99" s="537"/>
      <c r="G99" s="537"/>
      <c r="H99" s="537"/>
      <c r="I99" s="538"/>
    </row>
    <row r="100" spans="1:9" ht="14.4" customHeight="1">
      <c r="A100" s="64" t="s">
        <v>200</v>
      </c>
      <c r="B100" s="65">
        <v>19</v>
      </c>
      <c r="C100" s="63"/>
      <c r="D100" s="304" t="s">
        <v>2271</v>
      </c>
      <c r="E100" s="536" t="s">
        <v>2036</v>
      </c>
      <c r="F100" s="537"/>
      <c r="G100" s="537"/>
      <c r="H100" s="537"/>
      <c r="I100" s="538"/>
    </row>
    <row r="101" spans="1:9" ht="14.4" customHeight="1">
      <c r="A101" s="64" t="s">
        <v>201</v>
      </c>
      <c r="B101" s="65">
        <v>19</v>
      </c>
      <c r="C101" s="63"/>
      <c r="D101" s="304" t="s">
        <v>2272</v>
      </c>
      <c r="E101" s="536" t="s">
        <v>2273</v>
      </c>
      <c r="F101" s="537"/>
      <c r="G101" s="537"/>
      <c r="H101" s="537"/>
      <c r="I101" s="538"/>
    </row>
    <row r="102" spans="1:9" ht="14.4" customHeight="1">
      <c r="A102" s="64" t="s">
        <v>202</v>
      </c>
      <c r="B102" s="65">
        <v>4</v>
      </c>
      <c r="C102" s="63"/>
      <c r="D102" s="304" t="s">
        <v>2274</v>
      </c>
      <c r="E102" s="536" t="s">
        <v>2275</v>
      </c>
      <c r="F102" s="537"/>
      <c r="G102" s="537"/>
      <c r="H102" s="537"/>
      <c r="I102" s="538"/>
    </row>
    <row r="103" spans="1:9" ht="14.4" customHeight="1">
      <c r="A103" s="64" t="s">
        <v>203</v>
      </c>
      <c r="B103" s="65">
        <v>17</v>
      </c>
      <c r="C103" s="63"/>
      <c r="D103" s="304" t="s">
        <v>2276</v>
      </c>
      <c r="E103" s="536" t="s">
        <v>1834</v>
      </c>
      <c r="F103" s="537"/>
      <c r="G103" s="537"/>
      <c r="H103" s="537"/>
      <c r="I103" s="538"/>
    </row>
    <row r="104" spans="1:9" ht="14.4" customHeight="1">
      <c r="A104" s="64" t="s">
        <v>204</v>
      </c>
      <c r="B104" s="65">
        <v>1</v>
      </c>
      <c r="C104" s="63"/>
      <c r="D104" s="304" t="s">
        <v>2277</v>
      </c>
      <c r="E104" s="536" t="s">
        <v>2278</v>
      </c>
      <c r="F104" s="537"/>
      <c r="G104" s="537"/>
      <c r="H104" s="537"/>
      <c r="I104" s="538"/>
    </row>
    <row r="105" spans="1:9" ht="14.4" customHeight="1">
      <c r="A105" s="64" t="s">
        <v>205</v>
      </c>
      <c r="B105" s="65">
        <v>17</v>
      </c>
      <c r="C105" s="63"/>
      <c r="D105" s="304" t="s">
        <v>2279</v>
      </c>
      <c r="E105" s="536" t="s">
        <v>2280</v>
      </c>
      <c r="F105" s="537"/>
      <c r="G105" s="537"/>
      <c r="H105" s="537"/>
      <c r="I105" s="538"/>
    </row>
    <row r="106" spans="1:9" ht="14.4" customHeight="1">
      <c r="A106" s="64" t="s">
        <v>1193</v>
      </c>
      <c r="B106" s="65">
        <v>3</v>
      </c>
      <c r="C106" s="63"/>
      <c r="D106" s="304" t="s">
        <v>2281</v>
      </c>
      <c r="E106" s="536" t="s">
        <v>970</v>
      </c>
      <c r="F106" s="537"/>
      <c r="G106" s="537"/>
      <c r="H106" s="537"/>
      <c r="I106" s="538"/>
    </row>
    <row r="107" spans="1:9" ht="14.4" customHeight="1">
      <c r="A107" s="64" t="s">
        <v>1194</v>
      </c>
      <c r="B107" s="65">
        <v>14</v>
      </c>
      <c r="C107" s="63"/>
      <c r="D107" s="304" t="s">
        <v>2282</v>
      </c>
      <c r="E107" s="536" t="s">
        <v>2283</v>
      </c>
      <c r="F107" s="537"/>
      <c r="G107" s="537"/>
      <c r="H107" s="537"/>
      <c r="I107" s="538"/>
    </row>
    <row r="108" spans="1:9" ht="14.4" customHeight="1">
      <c r="A108" s="64" t="s">
        <v>1195</v>
      </c>
      <c r="B108" s="65">
        <v>6</v>
      </c>
      <c r="C108" s="63"/>
      <c r="D108" s="304" t="s">
        <v>2284</v>
      </c>
      <c r="E108" s="536" t="s">
        <v>2285</v>
      </c>
      <c r="F108" s="537"/>
      <c r="G108" s="537"/>
      <c r="H108" s="537"/>
      <c r="I108" s="538"/>
    </row>
    <row r="109" spans="1:9" ht="14.4" customHeight="1">
      <c r="A109" s="64" t="s">
        <v>1196</v>
      </c>
      <c r="B109" s="65">
        <v>7</v>
      </c>
      <c r="C109" s="63"/>
      <c r="D109" s="304" t="s">
        <v>2286</v>
      </c>
      <c r="E109" s="536" t="s">
        <v>2037</v>
      </c>
      <c r="F109" s="537"/>
      <c r="G109" s="537"/>
      <c r="H109" s="537"/>
      <c r="I109" s="538"/>
    </row>
    <row r="110" spans="1:9" ht="14.4" customHeight="1">
      <c r="A110" s="64" t="s">
        <v>1197</v>
      </c>
      <c r="B110" s="65">
        <v>14</v>
      </c>
      <c r="C110" s="63"/>
      <c r="D110" s="304" t="s">
        <v>2287</v>
      </c>
      <c r="E110" s="536" t="s">
        <v>2288</v>
      </c>
      <c r="F110" s="537"/>
      <c r="G110" s="537"/>
      <c r="H110" s="537"/>
      <c r="I110" s="538"/>
    </row>
    <row r="111" spans="1:9" ht="14.4" customHeight="1">
      <c r="A111" s="64" t="s">
        <v>1198</v>
      </c>
      <c r="B111" s="65">
        <v>6</v>
      </c>
      <c r="C111" s="63"/>
      <c r="D111" s="304" t="s">
        <v>2289</v>
      </c>
      <c r="E111" s="536" t="s">
        <v>2290</v>
      </c>
      <c r="F111" s="537"/>
      <c r="G111" s="537"/>
      <c r="H111" s="537"/>
      <c r="I111" s="538"/>
    </row>
    <row r="112" spans="1:9" ht="14.4" customHeight="1">
      <c r="A112" s="64" t="s">
        <v>1199</v>
      </c>
      <c r="B112" s="65">
        <v>2</v>
      </c>
      <c r="C112" s="63"/>
      <c r="D112" s="304" t="s">
        <v>2291</v>
      </c>
      <c r="E112" s="536" t="s">
        <v>2292</v>
      </c>
      <c r="F112" s="537"/>
      <c r="G112" s="537"/>
      <c r="H112" s="537"/>
      <c r="I112" s="538"/>
    </row>
    <row r="113" spans="1:9" ht="14.4" customHeight="1">
      <c r="A113" s="64" t="s">
        <v>1200</v>
      </c>
      <c r="B113" s="65">
        <v>14</v>
      </c>
      <c r="C113" s="63"/>
      <c r="D113" s="304" t="s">
        <v>2293</v>
      </c>
      <c r="E113" s="536" t="s">
        <v>2294</v>
      </c>
      <c r="F113" s="537"/>
      <c r="G113" s="537"/>
      <c r="H113" s="537"/>
      <c r="I113" s="538"/>
    </row>
    <row r="114" spans="1:9" ht="14.4" customHeight="1">
      <c r="A114" s="64" t="s">
        <v>1201</v>
      </c>
      <c r="B114" s="65">
        <v>14</v>
      </c>
      <c r="C114" s="63"/>
      <c r="D114" s="304" t="s">
        <v>2295</v>
      </c>
      <c r="E114" s="536" t="s">
        <v>2296</v>
      </c>
      <c r="F114" s="537"/>
      <c r="G114" s="537"/>
      <c r="H114" s="537"/>
      <c r="I114" s="538"/>
    </row>
    <row r="115" spans="1:9" ht="14.4" customHeight="1">
      <c r="A115" s="64" t="s">
        <v>1202</v>
      </c>
      <c r="B115" s="65">
        <v>15</v>
      </c>
      <c r="C115" s="63"/>
      <c r="D115" s="304" t="s">
        <v>2297</v>
      </c>
      <c r="E115" s="536" t="s">
        <v>667</v>
      </c>
      <c r="F115" s="537"/>
      <c r="G115" s="537"/>
      <c r="H115" s="537"/>
      <c r="I115" s="538"/>
    </row>
    <row r="116" spans="1:9" ht="14.4" customHeight="1">
      <c r="A116" s="64" t="s">
        <v>1203</v>
      </c>
      <c r="B116" s="65">
        <v>1</v>
      </c>
      <c r="C116" s="63"/>
      <c r="D116" s="304" t="s">
        <v>2298</v>
      </c>
      <c r="E116" s="536" t="s">
        <v>668</v>
      </c>
      <c r="F116" s="537"/>
      <c r="G116" s="537"/>
      <c r="H116" s="537"/>
      <c r="I116" s="538"/>
    </row>
    <row r="117" spans="1:9" ht="14.4" customHeight="1">
      <c r="A117" s="64" t="s">
        <v>1204</v>
      </c>
      <c r="B117" s="65">
        <v>18</v>
      </c>
      <c r="C117" s="63"/>
      <c r="D117" s="304" t="s">
        <v>2299</v>
      </c>
      <c r="E117" s="536" t="s">
        <v>2300</v>
      </c>
      <c r="F117" s="537"/>
      <c r="G117" s="537"/>
      <c r="H117" s="537"/>
      <c r="I117" s="538"/>
    </row>
    <row r="118" spans="1:9" ht="14.4" customHeight="1">
      <c r="A118" s="64" t="s">
        <v>1205</v>
      </c>
      <c r="B118" s="65">
        <v>6</v>
      </c>
      <c r="C118" s="63"/>
      <c r="D118" s="304" t="s">
        <v>2301</v>
      </c>
      <c r="E118" s="536" t="s">
        <v>669</v>
      </c>
      <c r="F118" s="537"/>
      <c r="G118" s="537"/>
      <c r="H118" s="537"/>
      <c r="I118" s="538"/>
    </row>
    <row r="119" spans="1:9" ht="14.4" customHeight="1">
      <c r="A119" s="64" t="s">
        <v>1206</v>
      </c>
      <c r="B119" s="65">
        <v>14</v>
      </c>
      <c r="C119" s="63"/>
      <c r="D119" s="304" t="s">
        <v>2302</v>
      </c>
      <c r="E119" s="536" t="s">
        <v>670</v>
      </c>
      <c r="F119" s="537"/>
      <c r="G119" s="537"/>
      <c r="H119" s="537"/>
      <c r="I119" s="538"/>
    </row>
    <row r="120" spans="1:9" ht="14.4" customHeight="1">
      <c r="A120" s="64" t="s">
        <v>1207</v>
      </c>
      <c r="B120" s="65">
        <v>18</v>
      </c>
      <c r="C120" s="63"/>
      <c r="D120" s="304" t="s">
        <v>2303</v>
      </c>
      <c r="E120" s="536" t="s">
        <v>671</v>
      </c>
      <c r="F120" s="537"/>
      <c r="G120" s="537"/>
      <c r="H120" s="537"/>
      <c r="I120" s="538"/>
    </row>
    <row r="121" spans="1:9" ht="14.4" customHeight="1">
      <c r="A121" s="64" t="s">
        <v>1208</v>
      </c>
      <c r="B121" s="65">
        <v>8</v>
      </c>
      <c r="C121" s="63"/>
      <c r="D121" s="304" t="s">
        <v>2304</v>
      </c>
      <c r="E121" s="536" t="s">
        <v>681</v>
      </c>
      <c r="F121" s="537"/>
      <c r="G121" s="537"/>
      <c r="H121" s="537"/>
      <c r="I121" s="538"/>
    </row>
    <row r="122" spans="1:9" ht="14.4" customHeight="1">
      <c r="A122" s="64" t="s">
        <v>1209</v>
      </c>
      <c r="B122" s="65">
        <v>13</v>
      </c>
      <c r="C122" s="63"/>
      <c r="D122" s="304" t="s">
        <v>2305</v>
      </c>
      <c r="E122" s="536" t="s">
        <v>2306</v>
      </c>
      <c r="F122" s="537"/>
      <c r="G122" s="537"/>
      <c r="H122" s="537"/>
      <c r="I122" s="538"/>
    </row>
    <row r="123" spans="1:9" ht="14.4" customHeight="1">
      <c r="A123" s="64" t="s">
        <v>1210</v>
      </c>
      <c r="B123" s="65">
        <v>12</v>
      </c>
      <c r="C123" s="63"/>
      <c r="D123" s="304" t="s">
        <v>2307</v>
      </c>
      <c r="E123" s="536" t="s">
        <v>2308</v>
      </c>
      <c r="F123" s="537"/>
      <c r="G123" s="537"/>
      <c r="H123" s="537"/>
      <c r="I123" s="538"/>
    </row>
    <row r="124" spans="1:9" ht="14.4" customHeight="1">
      <c r="A124" s="64" t="s">
        <v>1211</v>
      </c>
      <c r="B124" s="65">
        <v>7</v>
      </c>
      <c r="C124" s="63"/>
      <c r="D124" s="304" t="s">
        <v>2309</v>
      </c>
      <c r="E124" s="536" t="s">
        <v>2310</v>
      </c>
      <c r="F124" s="537"/>
      <c r="G124" s="537"/>
      <c r="H124" s="537"/>
      <c r="I124" s="538"/>
    </row>
    <row r="125" spans="1:9" ht="14.4" customHeight="1">
      <c r="A125" s="64" t="s">
        <v>1212</v>
      </c>
      <c r="B125" s="65">
        <v>4</v>
      </c>
      <c r="C125" s="63"/>
      <c r="D125" s="304" t="s">
        <v>2311</v>
      </c>
      <c r="E125" s="536" t="s">
        <v>2312</v>
      </c>
      <c r="F125" s="537"/>
      <c r="G125" s="537"/>
      <c r="H125" s="537"/>
      <c r="I125" s="538"/>
    </row>
    <row r="126" spans="1:9" ht="14.4" customHeight="1">
      <c r="A126" s="64" t="s">
        <v>1213</v>
      </c>
      <c r="B126" s="65">
        <v>3</v>
      </c>
      <c r="C126" s="63"/>
      <c r="D126" s="304" t="s">
        <v>2313</v>
      </c>
      <c r="E126" s="536" t="s">
        <v>682</v>
      </c>
      <c r="F126" s="537"/>
      <c r="G126" s="537"/>
      <c r="H126" s="537"/>
      <c r="I126" s="538"/>
    </row>
    <row r="127" spans="1:9" ht="14.4" customHeight="1">
      <c r="A127" s="64" t="s">
        <v>1214</v>
      </c>
      <c r="B127" s="65">
        <v>6</v>
      </c>
      <c r="C127" s="63"/>
      <c r="D127" s="304" t="s">
        <v>2314</v>
      </c>
      <c r="E127" s="536" t="s">
        <v>683</v>
      </c>
      <c r="F127" s="537"/>
      <c r="G127" s="537"/>
      <c r="H127" s="537"/>
      <c r="I127" s="538"/>
    </row>
    <row r="128" spans="1:9" ht="14.4" customHeight="1">
      <c r="A128" s="64" t="s">
        <v>1215</v>
      </c>
      <c r="B128" s="65">
        <v>20</v>
      </c>
      <c r="C128" s="63"/>
      <c r="D128" s="304" t="s">
        <v>2315</v>
      </c>
      <c r="E128" s="536" t="s">
        <v>2316</v>
      </c>
      <c r="F128" s="537"/>
      <c r="G128" s="537"/>
      <c r="H128" s="537"/>
      <c r="I128" s="538"/>
    </row>
    <row r="129" spans="1:9" ht="14.4" customHeight="1">
      <c r="A129" s="64" t="s">
        <v>1216</v>
      </c>
      <c r="B129" s="65">
        <v>14</v>
      </c>
      <c r="C129" s="63"/>
      <c r="D129" s="304" t="s">
        <v>2317</v>
      </c>
      <c r="E129" s="536" t="s">
        <v>672</v>
      </c>
      <c r="F129" s="537"/>
      <c r="G129" s="537"/>
      <c r="H129" s="537"/>
      <c r="I129" s="538"/>
    </row>
    <row r="130" spans="1:9" ht="14.4" customHeight="1">
      <c r="A130" s="64" t="s">
        <v>1217</v>
      </c>
      <c r="B130" s="65">
        <v>6</v>
      </c>
      <c r="C130" s="63"/>
      <c r="D130" s="304" t="s">
        <v>2318</v>
      </c>
      <c r="E130" s="536" t="s">
        <v>684</v>
      </c>
      <c r="F130" s="537"/>
      <c r="G130" s="537"/>
      <c r="H130" s="537"/>
      <c r="I130" s="538"/>
    </row>
    <row r="131" spans="1:9" ht="14.4" customHeight="1">
      <c r="A131" s="64" t="s">
        <v>1218</v>
      </c>
      <c r="B131" s="65">
        <v>2</v>
      </c>
      <c r="C131" s="63"/>
      <c r="D131" s="304" t="s">
        <v>2319</v>
      </c>
      <c r="E131" s="536" t="s">
        <v>685</v>
      </c>
      <c r="F131" s="537"/>
      <c r="G131" s="537"/>
      <c r="H131" s="537"/>
      <c r="I131" s="538"/>
    </row>
    <row r="132" spans="1:9" ht="14.4" customHeight="1">
      <c r="A132" s="64" t="s">
        <v>1219</v>
      </c>
      <c r="B132" s="65">
        <v>12</v>
      </c>
      <c r="C132" s="63"/>
      <c r="D132" s="304" t="s">
        <v>2320</v>
      </c>
      <c r="E132" s="536" t="s">
        <v>673</v>
      </c>
      <c r="F132" s="537"/>
      <c r="G132" s="537"/>
      <c r="H132" s="537"/>
      <c r="I132" s="538"/>
    </row>
    <row r="133" spans="1:9" ht="14.4" customHeight="1">
      <c r="A133" s="64" t="s">
        <v>1220</v>
      </c>
      <c r="B133" s="65">
        <v>12</v>
      </c>
      <c r="C133" s="63"/>
      <c r="D133" s="304" t="s">
        <v>2321</v>
      </c>
      <c r="E133" s="536" t="s">
        <v>687</v>
      </c>
      <c r="F133" s="537"/>
      <c r="G133" s="537"/>
      <c r="H133" s="537"/>
      <c r="I133" s="538"/>
    </row>
    <row r="134" spans="1:9" ht="14.4" customHeight="1">
      <c r="A134" s="64" t="s">
        <v>1221</v>
      </c>
      <c r="B134" s="65">
        <v>5</v>
      </c>
      <c r="C134" s="63"/>
      <c r="D134" s="304" t="s">
        <v>2322</v>
      </c>
      <c r="E134" s="536" t="s">
        <v>2323</v>
      </c>
      <c r="F134" s="537"/>
      <c r="G134" s="537"/>
      <c r="H134" s="537"/>
      <c r="I134" s="538"/>
    </row>
    <row r="135" spans="1:9" ht="14.4" customHeight="1">
      <c r="A135" s="64" t="s">
        <v>1222</v>
      </c>
      <c r="B135" s="65">
        <v>20</v>
      </c>
      <c r="C135" s="63"/>
      <c r="D135" s="304" t="s">
        <v>2324</v>
      </c>
      <c r="E135" s="536" t="s">
        <v>2131</v>
      </c>
      <c r="F135" s="537"/>
      <c r="G135" s="537"/>
      <c r="H135" s="537"/>
      <c r="I135" s="538"/>
    </row>
    <row r="136" spans="1:9" ht="14.4" customHeight="1">
      <c r="A136" s="64" t="s">
        <v>1223</v>
      </c>
      <c r="B136" s="65">
        <v>9</v>
      </c>
      <c r="C136" s="63"/>
      <c r="D136" s="304" t="s">
        <v>2325</v>
      </c>
      <c r="E136" s="536" t="s">
        <v>2326</v>
      </c>
      <c r="F136" s="537"/>
      <c r="G136" s="537"/>
      <c r="H136" s="537"/>
      <c r="I136" s="538"/>
    </row>
    <row r="137" spans="1:9" ht="14.4" customHeight="1">
      <c r="A137" s="64" t="s">
        <v>1224</v>
      </c>
      <c r="B137" s="65">
        <v>13</v>
      </c>
      <c r="C137" s="63"/>
      <c r="D137" s="304" t="s">
        <v>2327</v>
      </c>
      <c r="E137" s="536" t="s">
        <v>2132</v>
      </c>
      <c r="F137" s="537"/>
      <c r="G137" s="537"/>
      <c r="H137" s="537"/>
      <c r="I137" s="538"/>
    </row>
    <row r="138" spans="1:9" ht="14.4" customHeight="1">
      <c r="A138" s="64" t="s">
        <v>1225</v>
      </c>
      <c r="B138" s="65">
        <v>18</v>
      </c>
      <c r="C138" s="63"/>
      <c r="D138" s="304" t="s">
        <v>2328</v>
      </c>
      <c r="E138" s="536" t="s">
        <v>688</v>
      </c>
      <c r="F138" s="537"/>
      <c r="G138" s="537"/>
      <c r="H138" s="537"/>
      <c r="I138" s="538"/>
    </row>
    <row r="139" spans="1:9" ht="14.4" customHeight="1">
      <c r="A139" s="64" t="s">
        <v>1226</v>
      </c>
      <c r="B139" s="65">
        <v>17</v>
      </c>
      <c r="C139" s="63"/>
      <c r="D139" s="304" t="s">
        <v>2329</v>
      </c>
      <c r="E139" s="536" t="s">
        <v>2330</v>
      </c>
      <c r="F139" s="537"/>
      <c r="G139" s="537"/>
      <c r="H139" s="537"/>
      <c r="I139" s="538"/>
    </row>
    <row r="140" spans="1:9" ht="14.4" customHeight="1">
      <c r="A140" s="64" t="s">
        <v>1227</v>
      </c>
      <c r="B140" s="65">
        <v>1</v>
      </c>
      <c r="C140" s="63"/>
      <c r="D140" s="304" t="s">
        <v>2331</v>
      </c>
      <c r="E140" s="536" t="s">
        <v>689</v>
      </c>
      <c r="F140" s="537"/>
      <c r="G140" s="537"/>
      <c r="H140" s="537"/>
      <c r="I140" s="538"/>
    </row>
    <row r="141" spans="1:9" ht="14.4" customHeight="1">
      <c r="A141" s="64" t="s">
        <v>1228</v>
      </c>
      <c r="B141" s="65">
        <v>10</v>
      </c>
      <c r="C141" s="63"/>
      <c r="D141" s="304" t="s">
        <v>2332</v>
      </c>
      <c r="E141" s="536" t="s">
        <v>2333</v>
      </c>
      <c r="F141" s="537"/>
      <c r="G141" s="537"/>
      <c r="H141" s="537"/>
      <c r="I141" s="538"/>
    </row>
    <row r="142" spans="1:9" ht="14.4" customHeight="1">
      <c r="A142" s="64" t="s">
        <v>1229</v>
      </c>
      <c r="B142" s="65">
        <v>16</v>
      </c>
      <c r="C142" s="63"/>
      <c r="D142" s="304" t="s">
        <v>2334</v>
      </c>
      <c r="E142" s="536" t="s">
        <v>2133</v>
      </c>
      <c r="F142" s="537"/>
      <c r="G142" s="537"/>
      <c r="H142" s="537"/>
      <c r="I142" s="538"/>
    </row>
    <row r="143" spans="1:9" ht="14.4" customHeight="1">
      <c r="A143" s="64" t="s">
        <v>1230</v>
      </c>
      <c r="B143" s="65">
        <v>18</v>
      </c>
      <c r="C143" s="63"/>
      <c r="D143" s="304" t="s">
        <v>2335</v>
      </c>
      <c r="E143" s="536" t="s">
        <v>2134</v>
      </c>
      <c r="F143" s="537"/>
      <c r="G143" s="537"/>
      <c r="H143" s="537"/>
      <c r="I143" s="538"/>
    </row>
    <row r="144" spans="1:9" ht="14.4" customHeight="1">
      <c r="A144" s="64" t="s">
        <v>1231</v>
      </c>
      <c r="B144" s="65">
        <v>7</v>
      </c>
      <c r="C144" s="63"/>
      <c r="D144" s="304" t="s">
        <v>2336</v>
      </c>
      <c r="E144" s="536" t="s">
        <v>2135</v>
      </c>
      <c r="F144" s="537"/>
      <c r="G144" s="537"/>
      <c r="H144" s="537"/>
      <c r="I144" s="538"/>
    </row>
    <row r="145" spans="1:9" ht="14.4" customHeight="1">
      <c r="A145" s="64" t="s">
        <v>1232</v>
      </c>
      <c r="B145" s="65">
        <v>12</v>
      </c>
      <c r="C145" s="63"/>
      <c r="D145" s="304" t="s">
        <v>2337</v>
      </c>
      <c r="E145" s="536" t="s">
        <v>1917</v>
      </c>
      <c r="F145" s="537"/>
      <c r="G145" s="537"/>
      <c r="H145" s="537"/>
      <c r="I145" s="538"/>
    </row>
    <row r="146" spans="1:9" ht="14.4" customHeight="1">
      <c r="A146" s="64" t="s">
        <v>1233</v>
      </c>
      <c r="B146" s="65">
        <v>16</v>
      </c>
      <c r="C146" s="63"/>
      <c r="D146" s="304" t="s">
        <v>2338</v>
      </c>
      <c r="E146" s="536" t="s">
        <v>1918</v>
      </c>
      <c r="F146" s="537"/>
      <c r="G146" s="537"/>
      <c r="H146" s="537"/>
      <c r="I146" s="538"/>
    </row>
    <row r="147" spans="1:9" ht="14.4" customHeight="1">
      <c r="A147" s="64" t="s">
        <v>1234</v>
      </c>
      <c r="B147" s="65">
        <v>3</v>
      </c>
      <c r="C147" s="63"/>
      <c r="D147" s="304" t="s">
        <v>2339</v>
      </c>
      <c r="E147" s="536" t="s">
        <v>2340</v>
      </c>
      <c r="F147" s="537"/>
      <c r="G147" s="537"/>
      <c r="H147" s="537"/>
      <c r="I147" s="538"/>
    </row>
    <row r="148" spans="1:9" ht="14.4" customHeight="1">
      <c r="A148" s="64" t="s">
        <v>1235</v>
      </c>
      <c r="B148" s="65">
        <v>7</v>
      </c>
      <c r="C148" s="63"/>
      <c r="D148" s="304" t="s">
        <v>2341</v>
      </c>
      <c r="E148" s="536" t="s">
        <v>1919</v>
      </c>
      <c r="F148" s="537"/>
      <c r="G148" s="537"/>
      <c r="H148" s="537"/>
      <c r="I148" s="538"/>
    </row>
    <row r="149" spans="1:9" ht="14.4" customHeight="1">
      <c r="A149" s="64" t="s">
        <v>349</v>
      </c>
      <c r="B149" s="65">
        <v>6</v>
      </c>
      <c r="C149" s="63"/>
      <c r="D149" s="304" t="s">
        <v>2342</v>
      </c>
      <c r="E149" s="536" t="s">
        <v>1920</v>
      </c>
      <c r="F149" s="537"/>
      <c r="G149" s="537"/>
      <c r="H149" s="537"/>
      <c r="I149" s="538"/>
    </row>
    <row r="150" spans="1:9" ht="14.4" customHeight="1">
      <c r="A150" s="64" t="s">
        <v>1066</v>
      </c>
      <c r="B150" s="65">
        <v>2</v>
      </c>
      <c r="C150" s="63"/>
      <c r="D150" s="304" t="s">
        <v>2343</v>
      </c>
      <c r="E150" s="536" t="s">
        <v>1921</v>
      </c>
      <c r="F150" s="537"/>
      <c r="G150" s="537"/>
      <c r="H150" s="537"/>
      <c r="I150" s="538"/>
    </row>
    <row r="151" spans="1:9" ht="14.4" customHeight="1">
      <c r="A151" s="64" t="s">
        <v>1067</v>
      </c>
      <c r="B151" s="65">
        <v>17</v>
      </c>
      <c r="C151" s="63"/>
      <c r="D151" s="304" t="s">
        <v>2344</v>
      </c>
      <c r="E151" s="536" t="s">
        <v>2345</v>
      </c>
      <c r="F151" s="537"/>
      <c r="G151" s="537"/>
      <c r="H151" s="537"/>
      <c r="I151" s="538"/>
    </row>
    <row r="152" spans="1:9" ht="14.4" customHeight="1">
      <c r="A152" s="64" t="s">
        <v>1068</v>
      </c>
      <c r="B152" s="65">
        <v>3</v>
      </c>
      <c r="C152" s="63"/>
      <c r="D152" s="304" t="s">
        <v>2346</v>
      </c>
      <c r="E152" s="536" t="s">
        <v>1609</v>
      </c>
      <c r="F152" s="537"/>
      <c r="G152" s="537"/>
      <c r="H152" s="537"/>
      <c r="I152" s="538"/>
    </row>
    <row r="153" spans="1:9" ht="14.4" customHeight="1">
      <c r="A153" s="64" t="s">
        <v>1069</v>
      </c>
      <c r="B153" s="65">
        <v>3</v>
      </c>
      <c r="C153" s="63"/>
      <c r="D153" s="304" t="s">
        <v>2347</v>
      </c>
      <c r="E153" s="536" t="s">
        <v>2348</v>
      </c>
      <c r="F153" s="537"/>
      <c r="G153" s="537"/>
      <c r="H153" s="537"/>
      <c r="I153" s="538"/>
    </row>
    <row r="154" spans="1:9" ht="14.4" customHeight="1">
      <c r="A154" s="64" t="s">
        <v>1070</v>
      </c>
      <c r="B154" s="65">
        <v>2</v>
      </c>
      <c r="C154" s="63"/>
      <c r="D154" s="304" t="s">
        <v>2349</v>
      </c>
      <c r="E154" s="536" t="s">
        <v>1610</v>
      </c>
      <c r="F154" s="537"/>
      <c r="G154" s="537"/>
      <c r="H154" s="537"/>
      <c r="I154" s="538"/>
    </row>
    <row r="155" spans="1:9" ht="14.4" customHeight="1">
      <c r="A155" s="64" t="s">
        <v>1071</v>
      </c>
      <c r="B155" s="65">
        <v>17</v>
      </c>
      <c r="C155" s="63"/>
      <c r="D155" s="304" t="s">
        <v>2350</v>
      </c>
      <c r="E155" s="536" t="s">
        <v>2351</v>
      </c>
      <c r="F155" s="537"/>
      <c r="G155" s="537"/>
      <c r="H155" s="537"/>
      <c r="I155" s="538"/>
    </row>
    <row r="156" spans="1:9" ht="14.4" customHeight="1">
      <c r="A156" s="64" t="s">
        <v>1840</v>
      </c>
      <c r="B156" s="65">
        <v>16</v>
      </c>
      <c r="C156" s="63"/>
      <c r="D156" s="304" t="s">
        <v>2352</v>
      </c>
      <c r="E156" s="536" t="s">
        <v>847</v>
      </c>
      <c r="F156" s="537"/>
      <c r="G156" s="537"/>
      <c r="H156" s="537"/>
      <c r="I156" s="538"/>
    </row>
    <row r="157" spans="1:9" ht="14.4" customHeight="1">
      <c r="A157" s="64" t="s">
        <v>1841</v>
      </c>
      <c r="B157" s="65">
        <v>17</v>
      </c>
      <c r="C157" s="63"/>
      <c r="D157" s="304" t="s">
        <v>2353</v>
      </c>
      <c r="E157" s="536" t="s">
        <v>848</v>
      </c>
      <c r="F157" s="537"/>
      <c r="G157" s="537"/>
      <c r="H157" s="537"/>
      <c r="I157" s="538"/>
    </row>
    <row r="158" spans="1:9" ht="14.4" customHeight="1">
      <c r="A158" s="64" t="s">
        <v>1842</v>
      </c>
      <c r="B158" s="65">
        <v>5</v>
      </c>
      <c r="C158" s="63"/>
      <c r="D158" s="304" t="s">
        <v>2354</v>
      </c>
      <c r="E158" s="536" t="s">
        <v>690</v>
      </c>
      <c r="F158" s="537"/>
      <c r="G158" s="537"/>
      <c r="H158" s="537"/>
      <c r="I158" s="538"/>
    </row>
    <row r="159" spans="1:9" ht="14.4" customHeight="1">
      <c r="A159" s="64" t="s">
        <v>1843</v>
      </c>
      <c r="B159" s="65">
        <v>1</v>
      </c>
      <c r="C159" s="63"/>
      <c r="D159" s="304" t="s">
        <v>2355</v>
      </c>
      <c r="E159" s="536" t="s">
        <v>2356</v>
      </c>
      <c r="F159" s="537"/>
      <c r="G159" s="537"/>
      <c r="H159" s="537"/>
      <c r="I159" s="538"/>
    </row>
    <row r="160" spans="1:9" ht="14.4" customHeight="1">
      <c r="A160" s="64" t="s">
        <v>1844</v>
      </c>
      <c r="B160" s="65">
        <v>16</v>
      </c>
      <c r="C160" s="63"/>
      <c r="D160" s="304" t="s">
        <v>2357</v>
      </c>
      <c r="E160" s="536" t="s">
        <v>1941</v>
      </c>
      <c r="F160" s="537"/>
      <c r="G160" s="537"/>
      <c r="H160" s="537"/>
      <c r="I160" s="538"/>
    </row>
    <row r="161" spans="1:9" ht="14.4" customHeight="1">
      <c r="A161" s="64" t="s">
        <v>1845</v>
      </c>
      <c r="B161" s="65">
        <v>7</v>
      </c>
      <c r="C161" s="63"/>
      <c r="D161" s="304" t="s">
        <v>2358</v>
      </c>
      <c r="E161" s="536" t="s">
        <v>486</v>
      </c>
      <c r="F161" s="537"/>
      <c r="G161" s="537"/>
      <c r="H161" s="537"/>
      <c r="I161" s="538"/>
    </row>
    <row r="162" spans="1:9" ht="14.4" customHeight="1">
      <c r="A162" s="64" t="s">
        <v>1846</v>
      </c>
      <c r="B162" s="65">
        <v>14</v>
      </c>
      <c r="C162" s="63"/>
      <c r="D162" s="304" t="s">
        <v>2359</v>
      </c>
      <c r="E162" s="536" t="s">
        <v>1942</v>
      </c>
      <c r="F162" s="537"/>
      <c r="G162" s="537"/>
      <c r="H162" s="537"/>
      <c r="I162" s="538"/>
    </row>
    <row r="163" spans="1:9" ht="14.4" customHeight="1">
      <c r="A163" s="64" t="s">
        <v>1847</v>
      </c>
      <c r="B163" s="65">
        <v>1</v>
      </c>
      <c r="C163" s="63"/>
      <c r="D163" s="304" t="s">
        <v>2360</v>
      </c>
      <c r="E163" s="536" t="s">
        <v>2361</v>
      </c>
      <c r="F163" s="537"/>
      <c r="G163" s="537"/>
      <c r="H163" s="537"/>
      <c r="I163" s="538"/>
    </row>
    <row r="164" spans="1:9" ht="14.4" customHeight="1">
      <c r="A164" s="64" t="s">
        <v>1848</v>
      </c>
      <c r="B164" s="65">
        <v>11</v>
      </c>
      <c r="C164" s="63"/>
      <c r="D164" s="304" t="s">
        <v>2362</v>
      </c>
      <c r="E164" s="536" t="s">
        <v>1236</v>
      </c>
      <c r="F164" s="537"/>
      <c r="G164" s="537"/>
      <c r="H164" s="537"/>
      <c r="I164" s="538"/>
    </row>
    <row r="165" spans="1:9" ht="14.4" customHeight="1">
      <c r="A165" s="64" t="s">
        <v>1849</v>
      </c>
      <c r="B165" s="65">
        <v>5</v>
      </c>
      <c r="C165" s="63"/>
      <c r="D165" s="304" t="s">
        <v>2363</v>
      </c>
      <c r="E165" s="536" t="s">
        <v>2364</v>
      </c>
      <c r="F165" s="537"/>
      <c r="G165" s="537"/>
      <c r="H165" s="537"/>
      <c r="I165" s="538"/>
    </row>
    <row r="166" spans="1:9" ht="14.4" customHeight="1">
      <c r="A166" s="64" t="s">
        <v>1850</v>
      </c>
      <c r="B166" s="65">
        <v>19</v>
      </c>
      <c r="C166" s="63"/>
      <c r="D166" s="304" t="s">
        <v>2365</v>
      </c>
      <c r="E166" s="536" t="s">
        <v>1237</v>
      </c>
      <c r="F166" s="537"/>
      <c r="G166" s="537"/>
      <c r="H166" s="537"/>
      <c r="I166" s="538"/>
    </row>
    <row r="167" spans="1:9" ht="14.4" customHeight="1">
      <c r="A167" s="64" t="s">
        <v>772</v>
      </c>
      <c r="B167" s="65">
        <v>16</v>
      </c>
      <c r="C167" s="63"/>
      <c r="D167" s="304" t="s">
        <v>2366</v>
      </c>
      <c r="E167" s="536" t="s">
        <v>1943</v>
      </c>
      <c r="F167" s="537"/>
      <c r="G167" s="537"/>
      <c r="H167" s="537"/>
      <c r="I167" s="538"/>
    </row>
    <row r="168" spans="1:9" ht="14.4" customHeight="1">
      <c r="A168" s="64" t="s">
        <v>773</v>
      </c>
      <c r="B168" s="65">
        <v>13</v>
      </c>
      <c r="C168" s="63"/>
      <c r="D168" s="304" t="s">
        <v>2367</v>
      </c>
      <c r="E168" s="536" t="s">
        <v>1944</v>
      </c>
      <c r="F168" s="537"/>
      <c r="G168" s="537"/>
      <c r="H168" s="537"/>
      <c r="I168" s="538"/>
    </row>
    <row r="169" spans="1:9" ht="14.4" customHeight="1">
      <c r="A169" s="64" t="s">
        <v>774</v>
      </c>
      <c r="B169" s="65">
        <v>3</v>
      </c>
      <c r="C169" s="63"/>
      <c r="D169" s="304" t="s">
        <v>2368</v>
      </c>
      <c r="E169" s="536" t="s">
        <v>1945</v>
      </c>
      <c r="F169" s="537"/>
      <c r="G169" s="537"/>
      <c r="H169" s="537"/>
      <c r="I169" s="538"/>
    </row>
    <row r="170" spans="1:9" ht="14.4" customHeight="1">
      <c r="A170" s="64" t="s">
        <v>775</v>
      </c>
      <c r="B170" s="65">
        <v>1</v>
      </c>
      <c r="C170" s="63"/>
      <c r="D170" s="304" t="s">
        <v>2369</v>
      </c>
      <c r="E170" s="536" t="s">
        <v>1946</v>
      </c>
      <c r="F170" s="537"/>
      <c r="G170" s="537"/>
      <c r="H170" s="537"/>
      <c r="I170" s="538"/>
    </row>
    <row r="171" spans="1:9" ht="14.4" customHeight="1">
      <c r="A171" s="64" t="s">
        <v>776</v>
      </c>
      <c r="B171" s="65">
        <v>8</v>
      </c>
      <c r="C171" s="63"/>
      <c r="D171" s="304" t="s">
        <v>2370</v>
      </c>
      <c r="E171" s="536" t="s">
        <v>1238</v>
      </c>
      <c r="F171" s="537"/>
      <c r="G171" s="537"/>
      <c r="H171" s="537"/>
      <c r="I171" s="538"/>
    </row>
    <row r="172" spans="1:9" ht="14.4" customHeight="1">
      <c r="A172" s="64" t="s">
        <v>253</v>
      </c>
      <c r="B172" s="65">
        <v>17</v>
      </c>
      <c r="C172" s="63"/>
      <c r="D172" s="304" t="s">
        <v>2371</v>
      </c>
      <c r="E172" s="536" t="s">
        <v>1239</v>
      </c>
      <c r="F172" s="537"/>
      <c r="G172" s="537"/>
      <c r="H172" s="537"/>
      <c r="I172" s="538"/>
    </row>
    <row r="173" spans="1:9" ht="14.4" customHeight="1">
      <c r="A173" s="64" t="s">
        <v>254</v>
      </c>
      <c r="B173" s="65">
        <v>2</v>
      </c>
      <c r="C173" s="63"/>
      <c r="D173" s="304" t="s">
        <v>2372</v>
      </c>
      <c r="E173" s="536" t="s">
        <v>1982</v>
      </c>
      <c r="F173" s="537"/>
      <c r="G173" s="537"/>
      <c r="H173" s="537"/>
      <c r="I173" s="538"/>
    </row>
    <row r="174" spans="1:9" ht="14.4" customHeight="1">
      <c r="A174" s="64" t="s">
        <v>255</v>
      </c>
      <c r="B174" s="65">
        <v>4</v>
      </c>
      <c r="C174" s="63"/>
      <c r="D174" s="304" t="s">
        <v>2373</v>
      </c>
      <c r="E174" s="536" t="s">
        <v>1240</v>
      </c>
      <c r="F174" s="537"/>
      <c r="G174" s="537"/>
      <c r="H174" s="537"/>
      <c r="I174" s="538"/>
    </row>
    <row r="175" spans="1:9" ht="14.4" customHeight="1">
      <c r="A175" s="64" t="s">
        <v>256</v>
      </c>
      <c r="B175" s="65">
        <v>13</v>
      </c>
      <c r="C175" s="63"/>
      <c r="D175" s="304" t="s">
        <v>2374</v>
      </c>
      <c r="E175" s="536" t="s">
        <v>1075</v>
      </c>
      <c r="F175" s="537"/>
      <c r="G175" s="537"/>
      <c r="H175" s="537"/>
      <c r="I175" s="538"/>
    </row>
    <row r="176" spans="1:9" ht="14.4" customHeight="1">
      <c r="A176" s="64" t="s">
        <v>257</v>
      </c>
      <c r="B176" s="65">
        <v>6</v>
      </c>
      <c r="C176" s="63"/>
      <c r="D176" s="304" t="s">
        <v>2375</v>
      </c>
      <c r="E176" s="536" t="s">
        <v>2376</v>
      </c>
      <c r="F176" s="537"/>
      <c r="G176" s="537"/>
      <c r="H176" s="537"/>
      <c r="I176" s="538"/>
    </row>
    <row r="177" spans="1:9" ht="14.4" customHeight="1">
      <c r="A177" s="64" t="s">
        <v>258</v>
      </c>
      <c r="B177" s="65">
        <v>6</v>
      </c>
      <c r="C177" s="63"/>
      <c r="D177" s="304" t="s">
        <v>2377</v>
      </c>
      <c r="E177" s="536" t="s">
        <v>1072</v>
      </c>
      <c r="F177" s="537"/>
      <c r="G177" s="537"/>
      <c r="H177" s="537"/>
      <c r="I177" s="538"/>
    </row>
    <row r="178" spans="1:9" ht="14.4" customHeight="1">
      <c r="A178" s="64" t="s">
        <v>259</v>
      </c>
      <c r="B178" s="65">
        <v>4</v>
      </c>
      <c r="C178" s="63"/>
      <c r="D178" s="304" t="s">
        <v>2378</v>
      </c>
      <c r="E178" s="536" t="s">
        <v>1999</v>
      </c>
      <c r="F178" s="537"/>
      <c r="G178" s="537"/>
      <c r="H178" s="537"/>
      <c r="I178" s="538"/>
    </row>
    <row r="179" spans="1:9" ht="14.4" customHeight="1">
      <c r="A179" s="64" t="s">
        <v>260</v>
      </c>
      <c r="B179" s="65">
        <v>18</v>
      </c>
      <c r="C179" s="63"/>
      <c r="D179" s="304" t="s">
        <v>2379</v>
      </c>
      <c r="E179" s="536" t="s">
        <v>2000</v>
      </c>
      <c r="F179" s="537"/>
      <c r="G179" s="537"/>
      <c r="H179" s="537"/>
      <c r="I179" s="538"/>
    </row>
    <row r="180" spans="1:9" ht="14.4" customHeight="1">
      <c r="A180" s="64" t="s">
        <v>261</v>
      </c>
      <c r="B180" s="65">
        <v>7</v>
      </c>
      <c r="C180" s="63"/>
      <c r="D180" s="304" t="s">
        <v>2380</v>
      </c>
      <c r="E180" s="536" t="s">
        <v>1859</v>
      </c>
      <c r="F180" s="537"/>
      <c r="G180" s="537"/>
      <c r="H180" s="537"/>
      <c r="I180" s="538"/>
    </row>
    <row r="181" spans="1:9" ht="14.4" customHeight="1">
      <c r="A181" s="64" t="s">
        <v>262</v>
      </c>
      <c r="B181" s="65">
        <v>11</v>
      </c>
      <c r="C181" s="63"/>
      <c r="D181" s="304" t="s">
        <v>2381</v>
      </c>
      <c r="E181" s="536" t="s">
        <v>2382</v>
      </c>
      <c r="F181" s="537"/>
      <c r="G181" s="537"/>
      <c r="H181" s="537"/>
      <c r="I181" s="538"/>
    </row>
    <row r="182" spans="1:9" ht="14.4" customHeight="1">
      <c r="A182" s="64" t="s">
        <v>263</v>
      </c>
      <c r="B182" s="65">
        <v>9</v>
      </c>
      <c r="C182" s="63"/>
      <c r="D182" s="304" t="s">
        <v>2383</v>
      </c>
      <c r="E182" s="536" t="s">
        <v>2001</v>
      </c>
      <c r="F182" s="537"/>
      <c r="G182" s="537"/>
      <c r="H182" s="537"/>
      <c r="I182" s="538"/>
    </row>
    <row r="183" spans="1:9" ht="14.4" customHeight="1">
      <c r="A183" s="64" t="s">
        <v>264</v>
      </c>
      <c r="B183" s="65">
        <v>4</v>
      </c>
      <c r="C183" s="63"/>
      <c r="D183" s="304" t="s">
        <v>2384</v>
      </c>
      <c r="E183" s="536" t="s">
        <v>2002</v>
      </c>
      <c r="F183" s="537"/>
      <c r="G183" s="537"/>
      <c r="H183" s="537"/>
      <c r="I183" s="538"/>
    </row>
    <row r="184" spans="1:9" ht="14.4" customHeight="1">
      <c r="A184" s="64" t="s">
        <v>265</v>
      </c>
      <c r="B184" s="65">
        <v>18</v>
      </c>
      <c r="C184" s="63"/>
      <c r="D184" s="304" t="s">
        <v>2385</v>
      </c>
      <c r="E184" s="536" t="s">
        <v>1860</v>
      </c>
      <c r="F184" s="537"/>
      <c r="G184" s="537"/>
      <c r="H184" s="537"/>
      <c r="I184" s="538"/>
    </row>
    <row r="185" spans="1:9" ht="14.4" customHeight="1">
      <c r="A185" s="64" t="s">
        <v>266</v>
      </c>
      <c r="B185" s="65">
        <v>8</v>
      </c>
      <c r="C185" s="63"/>
      <c r="D185" s="304" t="s">
        <v>2386</v>
      </c>
      <c r="E185" s="536" t="s">
        <v>1861</v>
      </c>
      <c r="F185" s="537"/>
      <c r="G185" s="537"/>
      <c r="H185" s="537"/>
      <c r="I185" s="538"/>
    </row>
    <row r="186" spans="1:9" ht="14.4" customHeight="1">
      <c r="A186" s="64" t="s">
        <v>267</v>
      </c>
      <c r="B186" s="65">
        <v>17</v>
      </c>
      <c r="C186" s="63"/>
      <c r="D186" s="304" t="s">
        <v>2387</v>
      </c>
      <c r="E186" s="536" t="s">
        <v>2388</v>
      </c>
      <c r="F186" s="537"/>
      <c r="G186" s="537"/>
      <c r="H186" s="537"/>
      <c r="I186" s="538"/>
    </row>
    <row r="187" spans="1:9" ht="14.4" customHeight="1">
      <c r="A187" s="64" t="s">
        <v>268</v>
      </c>
      <c r="B187" s="65">
        <v>18</v>
      </c>
      <c r="C187" s="63"/>
      <c r="D187" s="304" t="s">
        <v>2389</v>
      </c>
      <c r="E187" s="536" t="s">
        <v>2390</v>
      </c>
      <c r="F187" s="537"/>
      <c r="G187" s="537"/>
      <c r="H187" s="537"/>
      <c r="I187" s="538"/>
    </row>
    <row r="188" spans="1:9" ht="14.4" customHeight="1">
      <c r="A188" s="64" t="s">
        <v>1450</v>
      </c>
      <c r="B188" s="65">
        <v>15</v>
      </c>
      <c r="C188" s="63"/>
      <c r="D188" s="304" t="s">
        <v>2391</v>
      </c>
      <c r="E188" s="536" t="s">
        <v>2003</v>
      </c>
      <c r="F188" s="537"/>
      <c r="G188" s="537"/>
      <c r="H188" s="537"/>
      <c r="I188" s="538"/>
    </row>
    <row r="189" spans="1:9" ht="14.4" customHeight="1">
      <c r="A189" s="64" t="s">
        <v>637</v>
      </c>
      <c r="B189" s="65">
        <v>15</v>
      </c>
      <c r="C189" s="63"/>
      <c r="D189" s="304" t="s">
        <v>2392</v>
      </c>
      <c r="E189" s="536" t="s">
        <v>1862</v>
      </c>
      <c r="F189" s="537"/>
      <c r="G189" s="537"/>
      <c r="H189" s="537"/>
      <c r="I189" s="538"/>
    </row>
    <row r="190" spans="1:9" ht="14.4" customHeight="1">
      <c r="A190" s="64" t="s">
        <v>638</v>
      </c>
      <c r="B190" s="65">
        <v>12</v>
      </c>
      <c r="C190" s="63"/>
      <c r="D190" s="304" t="s">
        <v>2393</v>
      </c>
      <c r="E190" s="536" t="s">
        <v>248</v>
      </c>
      <c r="F190" s="537"/>
      <c r="G190" s="537"/>
      <c r="H190" s="537"/>
      <c r="I190" s="538"/>
    </row>
    <row r="191" spans="1:9" ht="14.4" customHeight="1">
      <c r="A191" s="64" t="s">
        <v>639</v>
      </c>
      <c r="B191" s="65">
        <v>8</v>
      </c>
      <c r="C191" s="63"/>
      <c r="D191" s="304" t="s">
        <v>2394</v>
      </c>
      <c r="E191" s="536" t="s">
        <v>249</v>
      </c>
      <c r="F191" s="537"/>
      <c r="G191" s="537"/>
      <c r="H191" s="537"/>
      <c r="I191" s="538"/>
    </row>
    <row r="192" spans="1:9" ht="14.4" customHeight="1">
      <c r="A192" s="64" t="s">
        <v>640</v>
      </c>
      <c r="B192" s="65">
        <v>2</v>
      </c>
      <c r="C192" s="63"/>
      <c r="D192" s="304" t="s">
        <v>2395</v>
      </c>
      <c r="E192" s="536" t="s">
        <v>2396</v>
      </c>
      <c r="F192" s="537"/>
      <c r="G192" s="537"/>
      <c r="H192" s="537"/>
      <c r="I192" s="538"/>
    </row>
    <row r="193" spans="1:9" ht="14.4" customHeight="1">
      <c r="A193" s="64" t="s">
        <v>641</v>
      </c>
      <c r="B193" s="65">
        <v>5</v>
      </c>
      <c r="C193" s="63"/>
      <c r="D193" s="304" t="s">
        <v>2397</v>
      </c>
      <c r="E193" s="536" t="s">
        <v>250</v>
      </c>
      <c r="F193" s="537"/>
      <c r="G193" s="537"/>
      <c r="H193" s="537"/>
      <c r="I193" s="538"/>
    </row>
    <row r="194" spans="1:9" ht="14.4" customHeight="1">
      <c r="A194" s="64" t="s">
        <v>642</v>
      </c>
      <c r="B194" s="65">
        <v>1</v>
      </c>
      <c r="C194" s="63"/>
      <c r="D194" s="304" t="s">
        <v>2398</v>
      </c>
      <c r="E194" s="536" t="s">
        <v>251</v>
      </c>
      <c r="F194" s="537"/>
      <c r="G194" s="537"/>
      <c r="H194" s="537"/>
      <c r="I194" s="538"/>
    </row>
    <row r="195" spans="1:9" ht="14.4" customHeight="1">
      <c r="A195" s="64" t="s">
        <v>643</v>
      </c>
      <c r="B195" s="65">
        <v>17</v>
      </c>
      <c r="C195" s="63"/>
      <c r="D195" s="304" t="s">
        <v>2399</v>
      </c>
      <c r="E195" s="536" t="s">
        <v>2400</v>
      </c>
      <c r="F195" s="537"/>
      <c r="G195" s="537"/>
      <c r="H195" s="537"/>
      <c r="I195" s="538"/>
    </row>
    <row r="196" spans="1:9" ht="14.4" customHeight="1">
      <c r="A196" s="64" t="s">
        <v>644</v>
      </c>
      <c r="B196" s="65">
        <v>1</v>
      </c>
      <c r="C196" s="63"/>
      <c r="D196" s="304" t="s">
        <v>2401</v>
      </c>
      <c r="E196" s="536" t="s">
        <v>2402</v>
      </c>
      <c r="F196" s="537"/>
      <c r="G196" s="537"/>
      <c r="H196" s="537"/>
      <c r="I196" s="538"/>
    </row>
    <row r="197" spans="1:9" ht="14.4" customHeight="1">
      <c r="A197" s="64" t="s">
        <v>645</v>
      </c>
      <c r="B197" s="65">
        <v>6</v>
      </c>
      <c r="C197" s="63"/>
      <c r="D197" s="304" t="s">
        <v>2403</v>
      </c>
      <c r="E197" s="536" t="s">
        <v>1863</v>
      </c>
      <c r="F197" s="537"/>
      <c r="G197" s="537"/>
      <c r="H197" s="537"/>
      <c r="I197" s="538"/>
    </row>
    <row r="198" spans="1:9" ht="14.4" customHeight="1">
      <c r="A198" s="64" t="s">
        <v>646</v>
      </c>
      <c r="B198" s="65">
        <v>14</v>
      </c>
      <c r="C198" s="63"/>
      <c r="D198" s="304" t="s">
        <v>2404</v>
      </c>
      <c r="E198" s="536" t="s">
        <v>1864</v>
      </c>
      <c r="F198" s="537"/>
      <c r="G198" s="537"/>
      <c r="H198" s="537"/>
      <c r="I198" s="538"/>
    </row>
    <row r="199" spans="1:9" ht="14.4" customHeight="1">
      <c r="A199" s="64" t="s">
        <v>647</v>
      </c>
      <c r="B199" s="65">
        <v>15</v>
      </c>
      <c r="C199" s="63"/>
      <c r="D199" s="304" t="s">
        <v>2405</v>
      </c>
      <c r="E199" s="536" t="s">
        <v>252</v>
      </c>
      <c r="F199" s="537"/>
      <c r="G199" s="537"/>
      <c r="H199" s="537"/>
      <c r="I199" s="538"/>
    </row>
    <row r="200" spans="1:9" ht="14.4" customHeight="1">
      <c r="A200" s="64" t="s">
        <v>648</v>
      </c>
      <c r="B200" s="65">
        <v>13</v>
      </c>
      <c r="C200" s="63"/>
      <c r="D200" s="304" t="s">
        <v>2406</v>
      </c>
      <c r="E200" s="536" t="s">
        <v>1865</v>
      </c>
      <c r="F200" s="537"/>
      <c r="G200" s="537"/>
      <c r="H200" s="537"/>
      <c r="I200" s="538"/>
    </row>
    <row r="201" spans="1:9" ht="14.4" customHeight="1">
      <c r="A201" s="64" t="s">
        <v>649</v>
      </c>
      <c r="B201" s="65">
        <v>17</v>
      </c>
      <c r="C201" s="63"/>
      <c r="D201" s="304" t="s">
        <v>2407</v>
      </c>
      <c r="E201" s="536" t="s">
        <v>1866</v>
      </c>
      <c r="F201" s="537"/>
      <c r="G201" s="537"/>
      <c r="H201" s="537"/>
      <c r="I201" s="538"/>
    </row>
    <row r="202" spans="1:9" ht="14.4" customHeight="1">
      <c r="A202" s="64" t="s">
        <v>650</v>
      </c>
      <c r="B202" s="65">
        <v>19</v>
      </c>
      <c r="C202" s="63"/>
      <c r="D202" s="304" t="s">
        <v>2408</v>
      </c>
      <c r="E202" s="536" t="s">
        <v>955</v>
      </c>
      <c r="F202" s="537"/>
      <c r="G202" s="537"/>
      <c r="H202" s="537"/>
      <c r="I202" s="538"/>
    </row>
    <row r="203" spans="1:9" ht="14.4" customHeight="1">
      <c r="A203" s="64" t="s">
        <v>651</v>
      </c>
      <c r="B203" s="65">
        <v>7</v>
      </c>
      <c r="C203" s="63"/>
      <c r="D203" s="304" t="s">
        <v>2409</v>
      </c>
      <c r="E203" s="536" t="s">
        <v>1867</v>
      </c>
      <c r="F203" s="537"/>
      <c r="G203" s="537"/>
      <c r="H203" s="537"/>
      <c r="I203" s="538"/>
    </row>
    <row r="204" spans="1:9" ht="14.4" customHeight="1">
      <c r="A204" s="64" t="s">
        <v>652</v>
      </c>
      <c r="B204" s="65">
        <v>2</v>
      </c>
      <c r="C204" s="63"/>
      <c r="D204" s="304" t="s">
        <v>2410</v>
      </c>
      <c r="E204" s="536" t="s">
        <v>1868</v>
      </c>
      <c r="F204" s="537"/>
      <c r="G204" s="537"/>
      <c r="H204" s="537"/>
      <c r="I204" s="538"/>
    </row>
    <row r="205" spans="1:9" ht="14.4" customHeight="1">
      <c r="A205" s="64" t="s">
        <v>653</v>
      </c>
      <c r="B205" s="65">
        <v>6</v>
      </c>
      <c r="C205" s="63"/>
      <c r="D205" s="304" t="s">
        <v>2411</v>
      </c>
      <c r="E205" s="536" t="s">
        <v>956</v>
      </c>
      <c r="F205" s="537"/>
      <c r="G205" s="537"/>
      <c r="H205" s="537"/>
      <c r="I205" s="538"/>
    </row>
    <row r="206" spans="1:9" ht="14.4" customHeight="1">
      <c r="A206" s="64" t="s">
        <v>654</v>
      </c>
      <c r="B206" s="65">
        <v>6</v>
      </c>
      <c r="C206" s="63"/>
      <c r="D206" s="304" t="s">
        <v>2412</v>
      </c>
      <c r="E206" s="536" t="s">
        <v>957</v>
      </c>
      <c r="F206" s="537"/>
      <c r="G206" s="537"/>
      <c r="H206" s="537"/>
      <c r="I206" s="538"/>
    </row>
    <row r="207" spans="1:9" ht="14.4" customHeight="1">
      <c r="A207" s="64" t="s">
        <v>655</v>
      </c>
      <c r="B207" s="65">
        <v>6</v>
      </c>
      <c r="C207" s="63"/>
      <c r="D207" s="304" t="s">
        <v>2413</v>
      </c>
      <c r="E207" s="536" t="s">
        <v>1893</v>
      </c>
      <c r="F207" s="537"/>
      <c r="G207" s="537"/>
      <c r="H207" s="537"/>
      <c r="I207" s="538"/>
    </row>
    <row r="208" spans="1:9" ht="14.4" customHeight="1">
      <c r="A208" s="64" t="s">
        <v>656</v>
      </c>
      <c r="B208" s="65">
        <v>19</v>
      </c>
      <c r="C208" s="63"/>
      <c r="D208" s="304" t="s">
        <v>2414</v>
      </c>
      <c r="E208" s="536" t="s">
        <v>1894</v>
      </c>
      <c r="F208" s="537"/>
      <c r="G208" s="537"/>
      <c r="H208" s="537"/>
      <c r="I208" s="538"/>
    </row>
    <row r="209" spans="1:9" ht="14.4" customHeight="1">
      <c r="A209" s="64" t="s">
        <v>657</v>
      </c>
      <c r="B209" s="65">
        <v>8</v>
      </c>
      <c r="C209" s="63"/>
      <c r="D209" s="304" t="s">
        <v>2415</v>
      </c>
      <c r="E209" s="536" t="s">
        <v>2416</v>
      </c>
      <c r="F209" s="537"/>
      <c r="G209" s="537"/>
      <c r="H209" s="537"/>
      <c r="I209" s="538"/>
    </row>
    <row r="210" spans="1:9" ht="14.4" customHeight="1">
      <c r="A210" s="64" t="s">
        <v>658</v>
      </c>
      <c r="B210" s="65">
        <v>14</v>
      </c>
      <c r="C210" s="63"/>
      <c r="D210" s="304" t="s">
        <v>2417</v>
      </c>
      <c r="E210" s="536" t="s">
        <v>2418</v>
      </c>
      <c r="F210" s="537"/>
      <c r="G210" s="537"/>
      <c r="H210" s="537"/>
      <c r="I210" s="538"/>
    </row>
    <row r="211" spans="1:9" ht="14.4" customHeight="1">
      <c r="A211" s="64" t="s">
        <v>659</v>
      </c>
      <c r="B211" s="65">
        <v>20</v>
      </c>
      <c r="C211" s="63"/>
      <c r="D211" s="304" t="s">
        <v>2419</v>
      </c>
      <c r="E211" s="536" t="s">
        <v>889</v>
      </c>
      <c r="F211" s="537"/>
      <c r="G211" s="537"/>
      <c r="H211" s="537"/>
      <c r="I211" s="538"/>
    </row>
    <row r="212" spans="1:9" ht="14.4" customHeight="1">
      <c r="A212" s="64" t="s">
        <v>660</v>
      </c>
      <c r="B212" s="65">
        <v>2</v>
      </c>
      <c r="C212" s="63"/>
      <c r="D212" s="304" t="s">
        <v>2420</v>
      </c>
      <c r="E212" s="536" t="s">
        <v>2421</v>
      </c>
      <c r="F212" s="537"/>
      <c r="G212" s="537"/>
      <c r="H212" s="537"/>
      <c r="I212" s="538"/>
    </row>
    <row r="213" spans="1:9" ht="14.4" customHeight="1">
      <c r="A213" s="64" t="s">
        <v>661</v>
      </c>
      <c r="B213" s="65">
        <v>8</v>
      </c>
      <c r="C213" s="63"/>
      <c r="D213" s="304" t="s">
        <v>2422</v>
      </c>
      <c r="E213" s="536" t="s">
        <v>2423</v>
      </c>
      <c r="F213" s="537"/>
      <c r="G213" s="537"/>
      <c r="H213" s="537"/>
      <c r="I213" s="538"/>
    </row>
    <row r="214" spans="1:9" ht="14.4" customHeight="1">
      <c r="A214" s="64" t="s">
        <v>662</v>
      </c>
      <c r="B214" s="65">
        <v>2</v>
      </c>
      <c r="C214" s="63"/>
      <c r="D214" s="304" t="s">
        <v>2424</v>
      </c>
      <c r="E214" s="536" t="s">
        <v>2425</v>
      </c>
      <c r="F214" s="537"/>
      <c r="G214" s="537"/>
      <c r="H214" s="537"/>
      <c r="I214" s="538"/>
    </row>
    <row r="215" spans="1:9" ht="14.4" customHeight="1">
      <c r="A215" s="64" t="s">
        <v>19</v>
      </c>
      <c r="B215" s="65">
        <v>2</v>
      </c>
      <c r="C215" s="63"/>
      <c r="D215" s="304" t="s">
        <v>2426</v>
      </c>
      <c r="E215" s="536" t="s">
        <v>890</v>
      </c>
      <c r="F215" s="537"/>
      <c r="G215" s="537"/>
      <c r="H215" s="537"/>
      <c r="I215" s="538"/>
    </row>
    <row r="216" spans="1:9" ht="14.4" customHeight="1">
      <c r="A216" s="64" t="s">
        <v>20</v>
      </c>
      <c r="B216" s="65">
        <v>1</v>
      </c>
      <c r="C216" s="63"/>
      <c r="D216" s="304" t="s">
        <v>2427</v>
      </c>
      <c r="E216" s="536" t="s">
        <v>2428</v>
      </c>
      <c r="F216" s="537"/>
      <c r="G216" s="537"/>
      <c r="H216" s="537"/>
      <c r="I216" s="538"/>
    </row>
    <row r="217" spans="1:9" ht="14.4" customHeight="1">
      <c r="A217" s="64" t="s">
        <v>21</v>
      </c>
      <c r="B217" s="65">
        <v>1</v>
      </c>
      <c r="C217" s="63"/>
      <c r="D217" s="304" t="s">
        <v>2429</v>
      </c>
      <c r="E217" s="536" t="s">
        <v>274</v>
      </c>
      <c r="F217" s="537"/>
      <c r="G217" s="537"/>
      <c r="H217" s="537"/>
      <c r="I217" s="538"/>
    </row>
    <row r="218" spans="1:9" ht="14.4" customHeight="1">
      <c r="A218" s="64" t="s">
        <v>22</v>
      </c>
      <c r="B218" s="65">
        <v>1</v>
      </c>
      <c r="C218" s="63"/>
      <c r="D218" s="304" t="s">
        <v>2430</v>
      </c>
      <c r="E218" s="536" t="s">
        <v>1902</v>
      </c>
      <c r="F218" s="537"/>
      <c r="G218" s="537"/>
      <c r="H218" s="537"/>
      <c r="I218" s="538"/>
    </row>
    <row r="219" spans="1:9" ht="14.4" customHeight="1">
      <c r="A219" s="64" t="s">
        <v>23</v>
      </c>
      <c r="B219" s="65">
        <v>6</v>
      </c>
      <c r="C219" s="63"/>
      <c r="D219" s="304" t="s">
        <v>2431</v>
      </c>
      <c r="E219" s="536" t="s">
        <v>2432</v>
      </c>
      <c r="F219" s="537"/>
      <c r="G219" s="537"/>
      <c r="H219" s="537"/>
      <c r="I219" s="538"/>
    </row>
    <row r="220" spans="1:9" ht="14.4" customHeight="1">
      <c r="A220" s="64" t="s">
        <v>24</v>
      </c>
      <c r="B220" s="65">
        <v>8</v>
      </c>
      <c r="C220" s="63"/>
      <c r="D220" s="304" t="s">
        <v>2433</v>
      </c>
      <c r="E220" s="536" t="s">
        <v>891</v>
      </c>
      <c r="F220" s="537"/>
      <c r="G220" s="537"/>
      <c r="H220" s="537"/>
      <c r="I220" s="538"/>
    </row>
    <row r="221" spans="1:9" ht="14.4" customHeight="1">
      <c r="A221" s="64" t="s">
        <v>25</v>
      </c>
      <c r="B221" s="65">
        <v>4</v>
      </c>
      <c r="C221" s="63"/>
      <c r="D221" s="304" t="s">
        <v>2434</v>
      </c>
      <c r="E221" s="536" t="s">
        <v>892</v>
      </c>
      <c r="F221" s="537"/>
      <c r="G221" s="537"/>
      <c r="H221" s="537"/>
      <c r="I221" s="538"/>
    </row>
    <row r="222" spans="1:9" ht="14.4" customHeight="1">
      <c r="A222" s="64" t="s">
        <v>26</v>
      </c>
      <c r="B222" s="65">
        <v>18</v>
      </c>
      <c r="C222" s="63"/>
      <c r="D222" s="304" t="s">
        <v>2435</v>
      </c>
      <c r="E222" s="536" t="s">
        <v>893</v>
      </c>
      <c r="F222" s="537"/>
      <c r="G222" s="537"/>
      <c r="H222" s="537"/>
      <c r="I222" s="538"/>
    </row>
    <row r="223" spans="1:9" ht="14.4" customHeight="1">
      <c r="A223" s="64" t="s">
        <v>27</v>
      </c>
      <c r="B223" s="65">
        <v>13</v>
      </c>
      <c r="C223" s="63"/>
      <c r="D223" s="304" t="s">
        <v>2436</v>
      </c>
      <c r="E223" s="536" t="s">
        <v>894</v>
      </c>
      <c r="F223" s="537"/>
      <c r="G223" s="537"/>
      <c r="H223" s="537"/>
      <c r="I223" s="538"/>
    </row>
    <row r="224" spans="1:9" ht="14.4" customHeight="1">
      <c r="A224" s="64" t="s">
        <v>28</v>
      </c>
      <c r="B224" s="65">
        <v>19</v>
      </c>
      <c r="C224" s="63"/>
      <c r="D224" s="304" t="s">
        <v>2437</v>
      </c>
      <c r="E224" s="536" t="s">
        <v>2438</v>
      </c>
      <c r="F224" s="537"/>
      <c r="G224" s="537"/>
      <c r="H224" s="537"/>
      <c r="I224" s="538"/>
    </row>
    <row r="225" spans="1:9" ht="14.4" customHeight="1">
      <c r="A225" s="64" t="s">
        <v>29</v>
      </c>
      <c r="B225" s="65">
        <v>2</v>
      </c>
      <c r="C225" s="63"/>
      <c r="D225" s="304" t="s">
        <v>2439</v>
      </c>
      <c r="E225" s="536" t="s">
        <v>895</v>
      </c>
      <c r="F225" s="537"/>
      <c r="G225" s="537"/>
      <c r="H225" s="537"/>
      <c r="I225" s="538"/>
    </row>
    <row r="226" spans="1:9" ht="14.4" customHeight="1">
      <c r="A226" s="64" t="s">
        <v>30</v>
      </c>
      <c r="B226" s="65">
        <v>3</v>
      </c>
      <c r="C226" s="63"/>
      <c r="D226" s="304" t="s">
        <v>2440</v>
      </c>
      <c r="E226" s="536" t="s">
        <v>896</v>
      </c>
      <c r="F226" s="537"/>
      <c r="G226" s="537"/>
      <c r="H226" s="537"/>
      <c r="I226" s="538"/>
    </row>
    <row r="227" spans="1:9" ht="14.4" customHeight="1">
      <c r="A227" s="64" t="s">
        <v>31</v>
      </c>
      <c r="B227" s="65">
        <v>11</v>
      </c>
      <c r="C227" s="63"/>
      <c r="D227" s="304" t="s">
        <v>2441</v>
      </c>
      <c r="E227" s="536" t="s">
        <v>897</v>
      </c>
      <c r="F227" s="537"/>
      <c r="G227" s="537"/>
      <c r="H227" s="537"/>
      <c r="I227" s="538"/>
    </row>
    <row r="228" spans="1:9" ht="14.4" customHeight="1">
      <c r="A228" s="64" t="s">
        <v>32</v>
      </c>
      <c r="B228" s="65">
        <v>18</v>
      </c>
      <c r="C228" s="63"/>
      <c r="D228" s="304" t="s">
        <v>2442</v>
      </c>
      <c r="E228" s="536" t="s">
        <v>898</v>
      </c>
      <c r="F228" s="537"/>
      <c r="G228" s="537"/>
      <c r="H228" s="537"/>
      <c r="I228" s="538"/>
    </row>
    <row r="229" spans="1:9" ht="14.4" customHeight="1">
      <c r="A229" s="64" t="s">
        <v>33</v>
      </c>
      <c r="B229" s="65">
        <v>18</v>
      </c>
      <c r="C229" s="63"/>
      <c r="D229" s="304" t="s">
        <v>2443</v>
      </c>
      <c r="E229" s="536" t="s">
        <v>899</v>
      </c>
      <c r="F229" s="537"/>
      <c r="G229" s="537"/>
      <c r="H229" s="537"/>
      <c r="I229" s="538"/>
    </row>
    <row r="230" spans="1:9" ht="14.4" customHeight="1">
      <c r="A230" s="64" t="s">
        <v>34</v>
      </c>
      <c r="B230" s="65">
        <v>4</v>
      </c>
      <c r="C230" s="63"/>
      <c r="D230" s="304" t="s">
        <v>2444</v>
      </c>
      <c r="E230" s="536" t="s">
        <v>2445</v>
      </c>
      <c r="F230" s="537"/>
      <c r="G230" s="537"/>
      <c r="H230" s="537"/>
      <c r="I230" s="538"/>
    </row>
    <row r="231" spans="1:9" ht="14.4" customHeight="1">
      <c r="A231" s="64" t="s">
        <v>35</v>
      </c>
      <c r="B231" s="65">
        <v>19</v>
      </c>
      <c r="C231" s="63"/>
      <c r="D231" s="304" t="s">
        <v>2446</v>
      </c>
      <c r="E231" s="536" t="s">
        <v>1903</v>
      </c>
      <c r="F231" s="537"/>
      <c r="G231" s="537"/>
      <c r="H231" s="537"/>
      <c r="I231" s="538"/>
    </row>
    <row r="232" spans="1:9" ht="14.4" customHeight="1">
      <c r="A232" s="64" t="s">
        <v>36</v>
      </c>
      <c r="B232" s="65">
        <v>17</v>
      </c>
      <c r="C232" s="63"/>
      <c r="D232" s="304" t="s">
        <v>2447</v>
      </c>
      <c r="E232" s="536" t="s">
        <v>2448</v>
      </c>
      <c r="F232" s="537"/>
      <c r="G232" s="537"/>
      <c r="H232" s="537"/>
      <c r="I232" s="538"/>
    </row>
    <row r="233" spans="1:9" ht="14.4" customHeight="1">
      <c r="A233" s="64" t="s">
        <v>37</v>
      </c>
      <c r="B233" s="65">
        <v>6</v>
      </c>
      <c r="C233" s="63"/>
      <c r="D233" s="304" t="s">
        <v>2449</v>
      </c>
      <c r="E233" s="536" t="s">
        <v>1904</v>
      </c>
      <c r="F233" s="537"/>
      <c r="G233" s="537"/>
      <c r="H233" s="537"/>
      <c r="I233" s="538"/>
    </row>
    <row r="234" spans="1:9" ht="14.4" customHeight="1">
      <c r="A234" s="64" t="s">
        <v>38</v>
      </c>
      <c r="B234" s="65">
        <v>3</v>
      </c>
      <c r="C234" s="63"/>
      <c r="D234" s="304" t="s">
        <v>2450</v>
      </c>
      <c r="E234" s="536" t="s">
        <v>1905</v>
      </c>
      <c r="F234" s="537"/>
      <c r="G234" s="537"/>
      <c r="H234" s="537"/>
      <c r="I234" s="538"/>
    </row>
    <row r="235" spans="1:9" ht="14.4" customHeight="1">
      <c r="A235" s="64" t="s">
        <v>39</v>
      </c>
      <c r="B235" s="65">
        <v>5</v>
      </c>
      <c r="C235" s="63"/>
      <c r="D235" s="304" t="s">
        <v>2451</v>
      </c>
      <c r="E235" s="536" t="s">
        <v>1906</v>
      </c>
      <c r="F235" s="537"/>
      <c r="G235" s="537"/>
      <c r="H235" s="537"/>
      <c r="I235" s="538"/>
    </row>
    <row r="236" spans="1:9" ht="14.4" customHeight="1">
      <c r="A236" s="64" t="s">
        <v>40</v>
      </c>
      <c r="B236" s="65">
        <v>14</v>
      </c>
      <c r="C236" s="63"/>
      <c r="D236" s="304" t="s">
        <v>2452</v>
      </c>
      <c r="E236" s="536" t="s">
        <v>1907</v>
      </c>
      <c r="F236" s="537"/>
      <c r="G236" s="537"/>
      <c r="H236" s="537"/>
      <c r="I236" s="538"/>
    </row>
    <row r="237" spans="1:9" ht="14.4" customHeight="1">
      <c r="A237" s="64" t="s">
        <v>41</v>
      </c>
      <c r="B237" s="65">
        <v>11</v>
      </c>
      <c r="C237" s="63"/>
      <c r="D237" s="304" t="s">
        <v>2453</v>
      </c>
      <c r="E237" s="536" t="s">
        <v>1908</v>
      </c>
      <c r="F237" s="537"/>
      <c r="G237" s="537"/>
      <c r="H237" s="537"/>
      <c r="I237" s="538"/>
    </row>
    <row r="238" spans="1:9" ht="14.4" customHeight="1">
      <c r="A238" s="64" t="s">
        <v>42</v>
      </c>
      <c r="B238" s="65">
        <v>3</v>
      </c>
      <c r="C238" s="63"/>
      <c r="D238" s="304" t="s">
        <v>2454</v>
      </c>
      <c r="E238" s="536" t="s">
        <v>1909</v>
      </c>
      <c r="F238" s="537"/>
      <c r="G238" s="537"/>
      <c r="H238" s="537"/>
      <c r="I238" s="538"/>
    </row>
    <row r="239" spans="1:9" ht="14.4" customHeight="1">
      <c r="A239" s="64" t="s">
        <v>43</v>
      </c>
      <c r="B239" s="65">
        <v>13</v>
      </c>
      <c r="C239" s="63"/>
      <c r="D239" s="304" t="s">
        <v>2455</v>
      </c>
      <c r="E239" s="536" t="s">
        <v>2456</v>
      </c>
      <c r="F239" s="537"/>
      <c r="G239" s="537"/>
      <c r="H239" s="537"/>
      <c r="I239" s="538"/>
    </row>
    <row r="240" spans="1:9" ht="14.4" customHeight="1">
      <c r="A240" s="64" t="s">
        <v>44</v>
      </c>
      <c r="B240" s="65">
        <v>18</v>
      </c>
      <c r="C240" s="63"/>
      <c r="D240" s="304" t="s">
        <v>2457</v>
      </c>
      <c r="E240" s="536" t="s">
        <v>1910</v>
      </c>
      <c r="F240" s="537"/>
      <c r="G240" s="537"/>
      <c r="H240" s="537"/>
      <c r="I240" s="538"/>
    </row>
    <row r="241" spans="1:9" ht="14.4" customHeight="1">
      <c r="A241" s="64" t="s">
        <v>45</v>
      </c>
      <c r="B241" s="65">
        <v>2</v>
      </c>
      <c r="C241" s="63"/>
      <c r="D241" s="304" t="s">
        <v>2458</v>
      </c>
      <c r="E241" s="536" t="s">
        <v>1911</v>
      </c>
      <c r="F241" s="537"/>
      <c r="G241" s="537"/>
      <c r="H241" s="537"/>
      <c r="I241" s="538"/>
    </row>
    <row r="242" spans="1:9" ht="14.4" customHeight="1">
      <c r="A242" s="64" t="s">
        <v>46</v>
      </c>
      <c r="B242" s="65">
        <v>8</v>
      </c>
      <c r="C242" s="63"/>
      <c r="D242" s="304" t="s">
        <v>2459</v>
      </c>
      <c r="E242" s="536" t="s">
        <v>1912</v>
      </c>
      <c r="F242" s="537"/>
      <c r="G242" s="537"/>
      <c r="H242" s="537"/>
      <c r="I242" s="538"/>
    </row>
    <row r="243" spans="1:9" ht="14.4" customHeight="1">
      <c r="A243" s="64" t="s">
        <v>47</v>
      </c>
      <c r="B243" s="65">
        <v>17</v>
      </c>
      <c r="C243" s="63"/>
      <c r="D243" s="304" t="s">
        <v>2460</v>
      </c>
      <c r="E243" s="536" t="s">
        <v>1913</v>
      </c>
      <c r="F243" s="537"/>
      <c r="G243" s="537"/>
      <c r="H243" s="537"/>
      <c r="I243" s="538"/>
    </row>
    <row r="244" spans="1:9" ht="14.4" customHeight="1">
      <c r="A244" s="64" t="s">
        <v>48</v>
      </c>
      <c r="B244" s="65">
        <v>8</v>
      </c>
      <c r="C244" s="63"/>
      <c r="D244" s="304" t="s">
        <v>2461</v>
      </c>
      <c r="E244" s="536" t="s">
        <v>451</v>
      </c>
      <c r="F244" s="537"/>
      <c r="G244" s="537"/>
      <c r="H244" s="537"/>
      <c r="I244" s="538"/>
    </row>
    <row r="245" spans="1:9" ht="14.4" customHeight="1">
      <c r="A245" s="64" t="s">
        <v>49</v>
      </c>
      <c r="B245" s="65">
        <v>16</v>
      </c>
      <c r="C245" s="63"/>
      <c r="D245" s="304" t="s">
        <v>2462</v>
      </c>
      <c r="E245" s="536" t="s">
        <v>174</v>
      </c>
      <c r="F245" s="537"/>
      <c r="G245" s="537"/>
      <c r="H245" s="537"/>
      <c r="I245" s="538"/>
    </row>
    <row r="246" spans="1:9" ht="14.4" customHeight="1">
      <c r="A246" s="64" t="s">
        <v>50</v>
      </c>
      <c r="B246" s="65">
        <v>9</v>
      </c>
      <c r="C246" s="63"/>
      <c r="D246" s="304" t="s">
        <v>2463</v>
      </c>
      <c r="E246" s="536" t="s">
        <v>175</v>
      </c>
      <c r="F246" s="537"/>
      <c r="G246" s="537"/>
      <c r="H246" s="537"/>
      <c r="I246" s="538"/>
    </row>
    <row r="247" spans="1:9" ht="14.4" customHeight="1">
      <c r="A247" s="64" t="s">
        <v>51</v>
      </c>
      <c r="B247" s="65">
        <v>8</v>
      </c>
      <c r="C247" s="63"/>
      <c r="D247" s="304" t="s">
        <v>2464</v>
      </c>
      <c r="E247" s="536" t="s">
        <v>10</v>
      </c>
      <c r="F247" s="537"/>
      <c r="G247" s="537"/>
      <c r="H247" s="537"/>
      <c r="I247" s="538"/>
    </row>
    <row r="248" spans="1:9" ht="14.4" customHeight="1">
      <c r="A248" s="64" t="s">
        <v>52</v>
      </c>
      <c r="B248" s="65">
        <v>17</v>
      </c>
      <c r="C248" s="63"/>
      <c r="D248" s="304" t="s">
        <v>2465</v>
      </c>
      <c r="E248" s="536" t="s">
        <v>2466</v>
      </c>
      <c r="F248" s="537"/>
      <c r="G248" s="537"/>
      <c r="H248" s="537"/>
      <c r="I248" s="538"/>
    </row>
    <row r="249" spans="1:9" ht="14.4" customHeight="1">
      <c r="A249" s="64" t="s">
        <v>53</v>
      </c>
      <c r="B249" s="65">
        <v>5</v>
      </c>
      <c r="C249" s="63"/>
      <c r="D249" s="304" t="s">
        <v>2467</v>
      </c>
      <c r="E249" s="536" t="s">
        <v>275</v>
      </c>
      <c r="F249" s="537"/>
      <c r="G249" s="537"/>
      <c r="H249" s="537"/>
      <c r="I249" s="538"/>
    </row>
    <row r="250" spans="1:9" ht="14.4" customHeight="1">
      <c r="A250" s="64" t="s">
        <v>54</v>
      </c>
      <c r="B250" s="65">
        <v>1</v>
      </c>
      <c r="C250" s="63"/>
      <c r="D250" s="304" t="s">
        <v>2468</v>
      </c>
      <c r="E250" s="536" t="s">
        <v>2469</v>
      </c>
      <c r="F250" s="537"/>
      <c r="G250" s="537"/>
      <c r="H250" s="537"/>
      <c r="I250" s="538"/>
    </row>
    <row r="251" spans="1:9" ht="14.4" customHeight="1">
      <c r="A251" s="64" t="s">
        <v>55</v>
      </c>
      <c r="B251" s="65">
        <v>10</v>
      </c>
      <c r="C251" s="63"/>
      <c r="D251" s="304" t="s">
        <v>2470</v>
      </c>
      <c r="E251" s="536" t="s">
        <v>2471</v>
      </c>
      <c r="F251" s="537"/>
      <c r="G251" s="537"/>
      <c r="H251" s="537"/>
      <c r="I251" s="538"/>
    </row>
    <row r="252" spans="1:9" ht="14.4" customHeight="1">
      <c r="A252" s="64" t="s">
        <v>56</v>
      </c>
      <c r="B252" s="65">
        <v>19</v>
      </c>
      <c r="C252" s="63"/>
      <c r="D252" s="304" t="s">
        <v>2472</v>
      </c>
      <c r="E252" s="536" t="s">
        <v>2473</v>
      </c>
      <c r="F252" s="537"/>
      <c r="G252" s="537"/>
      <c r="H252" s="537"/>
      <c r="I252" s="538"/>
    </row>
    <row r="253" spans="1:9" ht="14.4" customHeight="1">
      <c r="A253" s="64" t="s">
        <v>57</v>
      </c>
      <c r="B253" s="65">
        <v>18</v>
      </c>
      <c r="C253" s="63"/>
      <c r="D253" s="304" t="s">
        <v>2474</v>
      </c>
      <c r="E253" s="536" t="s">
        <v>11</v>
      </c>
      <c r="F253" s="537"/>
      <c r="G253" s="537"/>
      <c r="H253" s="537"/>
      <c r="I253" s="538"/>
    </row>
    <row r="254" spans="1:9" ht="14.4" customHeight="1">
      <c r="A254" s="64" t="s">
        <v>58</v>
      </c>
      <c r="B254" s="65">
        <v>5</v>
      </c>
      <c r="C254" s="63"/>
      <c r="D254" s="304" t="s">
        <v>2475</v>
      </c>
      <c r="E254" s="536" t="s">
        <v>12</v>
      </c>
      <c r="F254" s="537"/>
      <c r="G254" s="537"/>
      <c r="H254" s="537"/>
      <c r="I254" s="538"/>
    </row>
    <row r="255" spans="1:9" ht="14.4" customHeight="1">
      <c r="A255" s="64" t="s">
        <v>59</v>
      </c>
      <c r="B255" s="65">
        <v>2</v>
      </c>
      <c r="C255" s="63"/>
      <c r="D255" s="304" t="s">
        <v>2476</v>
      </c>
      <c r="E255" s="536" t="s">
        <v>2477</v>
      </c>
      <c r="F255" s="537"/>
      <c r="G255" s="537"/>
      <c r="H255" s="537"/>
      <c r="I255" s="538"/>
    </row>
    <row r="256" spans="1:9" ht="14.4" customHeight="1">
      <c r="A256" s="64" t="s">
        <v>60</v>
      </c>
      <c r="B256" s="65">
        <v>14</v>
      </c>
      <c r="C256" s="63"/>
      <c r="D256" s="304" t="s">
        <v>2478</v>
      </c>
      <c r="E256" s="536" t="s">
        <v>13</v>
      </c>
      <c r="F256" s="537"/>
      <c r="G256" s="537"/>
      <c r="H256" s="537"/>
      <c r="I256" s="538"/>
    </row>
    <row r="257" spans="1:9" ht="14.4" customHeight="1">
      <c r="A257" s="64" t="s">
        <v>61</v>
      </c>
      <c r="B257" s="65">
        <v>3</v>
      </c>
      <c r="C257" s="63"/>
      <c r="D257" s="304" t="s">
        <v>2479</v>
      </c>
      <c r="E257" s="536" t="s">
        <v>276</v>
      </c>
      <c r="F257" s="537"/>
      <c r="G257" s="537"/>
      <c r="H257" s="537"/>
      <c r="I257" s="538"/>
    </row>
    <row r="258" spans="1:9" ht="14.4" customHeight="1">
      <c r="A258" s="64" t="s">
        <v>62</v>
      </c>
      <c r="B258" s="65">
        <v>17</v>
      </c>
      <c r="C258" s="63"/>
      <c r="D258" s="304" t="s">
        <v>2480</v>
      </c>
      <c r="E258" s="536" t="s">
        <v>14</v>
      </c>
      <c r="F258" s="537"/>
      <c r="G258" s="537"/>
      <c r="H258" s="537"/>
      <c r="I258" s="538"/>
    </row>
    <row r="259" spans="1:9" ht="14.4" customHeight="1">
      <c r="A259" s="64" t="s">
        <v>63</v>
      </c>
      <c r="B259" s="65">
        <v>20</v>
      </c>
      <c r="C259" s="63"/>
      <c r="D259" s="304" t="s">
        <v>2481</v>
      </c>
      <c r="E259" s="536" t="s">
        <v>15</v>
      </c>
      <c r="F259" s="537"/>
      <c r="G259" s="537"/>
      <c r="H259" s="537"/>
      <c r="I259" s="538"/>
    </row>
    <row r="260" spans="1:9" ht="14.4" customHeight="1">
      <c r="A260" s="64" t="s">
        <v>64</v>
      </c>
      <c r="B260" s="65">
        <v>5</v>
      </c>
      <c r="C260" s="63"/>
      <c r="D260" s="304" t="s">
        <v>2482</v>
      </c>
      <c r="E260" s="536" t="s">
        <v>16</v>
      </c>
      <c r="F260" s="537"/>
      <c r="G260" s="537"/>
      <c r="H260" s="537"/>
      <c r="I260" s="538"/>
    </row>
    <row r="261" spans="1:9" ht="14.4" customHeight="1">
      <c r="A261" s="64" t="s">
        <v>65</v>
      </c>
      <c r="B261" s="65">
        <v>8</v>
      </c>
      <c r="C261" s="63"/>
      <c r="D261" s="304" t="s">
        <v>2483</v>
      </c>
      <c r="E261" s="536" t="s">
        <v>17</v>
      </c>
      <c r="F261" s="537"/>
      <c r="G261" s="537"/>
      <c r="H261" s="537"/>
      <c r="I261" s="538"/>
    </row>
    <row r="262" spans="1:9" ht="14.4" customHeight="1">
      <c r="A262" s="64" t="s">
        <v>66</v>
      </c>
      <c r="B262" s="65">
        <v>8</v>
      </c>
      <c r="C262" s="63"/>
      <c r="D262" s="304" t="s">
        <v>2484</v>
      </c>
      <c r="E262" s="536" t="s">
        <v>18</v>
      </c>
      <c r="F262" s="537"/>
      <c r="G262" s="537"/>
      <c r="H262" s="537"/>
      <c r="I262" s="538"/>
    </row>
    <row r="263" spans="1:9" ht="14.4" customHeight="1">
      <c r="A263" s="64" t="s">
        <v>67</v>
      </c>
      <c r="B263" s="65">
        <v>18</v>
      </c>
      <c r="C263" s="63"/>
      <c r="D263" s="304" t="s">
        <v>2485</v>
      </c>
      <c r="E263" s="536" t="s">
        <v>2486</v>
      </c>
      <c r="F263" s="537"/>
      <c r="G263" s="537"/>
      <c r="H263" s="537"/>
      <c r="I263" s="538"/>
    </row>
    <row r="264" spans="1:9" ht="14.4" customHeight="1">
      <c r="A264" s="64" t="s">
        <v>68</v>
      </c>
      <c r="B264" s="65">
        <v>2</v>
      </c>
      <c r="C264" s="63"/>
      <c r="D264" s="304" t="s">
        <v>2487</v>
      </c>
      <c r="E264" s="536" t="s">
        <v>2051</v>
      </c>
      <c r="F264" s="537"/>
      <c r="G264" s="537"/>
      <c r="H264" s="537"/>
      <c r="I264" s="538"/>
    </row>
    <row r="265" spans="1:9" ht="14.4" customHeight="1">
      <c r="A265" s="64" t="s">
        <v>69</v>
      </c>
      <c r="B265" s="65">
        <v>1</v>
      </c>
      <c r="C265" s="63"/>
      <c r="D265" s="304" t="s">
        <v>2488</v>
      </c>
      <c r="E265" s="536" t="s">
        <v>277</v>
      </c>
      <c r="F265" s="537"/>
      <c r="G265" s="537"/>
      <c r="H265" s="537"/>
      <c r="I265" s="538"/>
    </row>
    <row r="266" spans="1:9" ht="14.4" customHeight="1">
      <c r="A266" s="64" t="s">
        <v>70</v>
      </c>
      <c r="B266" s="65">
        <v>14</v>
      </c>
      <c r="C266" s="63"/>
      <c r="D266" s="304" t="s">
        <v>2489</v>
      </c>
      <c r="E266" s="536" t="s">
        <v>2490</v>
      </c>
      <c r="F266" s="537"/>
      <c r="G266" s="537"/>
      <c r="H266" s="537"/>
      <c r="I266" s="538"/>
    </row>
    <row r="267" spans="1:9" ht="14.4" customHeight="1">
      <c r="A267" s="64" t="s">
        <v>71</v>
      </c>
      <c r="B267" s="65">
        <v>17</v>
      </c>
      <c r="C267" s="63"/>
      <c r="D267" s="304" t="s">
        <v>2491</v>
      </c>
      <c r="E267" s="536" t="s">
        <v>2492</v>
      </c>
      <c r="F267" s="537"/>
      <c r="G267" s="537"/>
      <c r="H267" s="537"/>
      <c r="I267" s="538"/>
    </row>
    <row r="268" spans="1:9" ht="14.4" customHeight="1">
      <c r="A268" s="64" t="s">
        <v>72</v>
      </c>
      <c r="B268" s="65">
        <v>16</v>
      </c>
      <c r="C268" s="63"/>
      <c r="D268" s="304" t="s">
        <v>2493</v>
      </c>
      <c r="E268" s="536" t="s">
        <v>2494</v>
      </c>
      <c r="F268" s="537"/>
      <c r="G268" s="537"/>
      <c r="H268" s="537"/>
      <c r="I268" s="538"/>
    </row>
    <row r="269" spans="1:9" ht="14.4" customHeight="1">
      <c r="A269" s="64" t="s">
        <v>73</v>
      </c>
      <c r="B269" s="65">
        <v>3</v>
      </c>
      <c r="C269" s="63"/>
      <c r="D269" s="304" t="s">
        <v>2495</v>
      </c>
      <c r="E269" s="536" t="s">
        <v>2496</v>
      </c>
      <c r="F269" s="537"/>
      <c r="G269" s="537"/>
      <c r="H269" s="537"/>
      <c r="I269" s="538"/>
    </row>
    <row r="270" spans="1:9" ht="14.4" customHeight="1">
      <c r="A270" s="64" t="s">
        <v>74</v>
      </c>
      <c r="B270" s="65">
        <v>5</v>
      </c>
      <c r="C270" s="63"/>
      <c r="D270" s="304" t="s">
        <v>2497</v>
      </c>
      <c r="E270" s="536" t="s">
        <v>2052</v>
      </c>
      <c r="F270" s="537"/>
      <c r="G270" s="537"/>
      <c r="H270" s="537"/>
      <c r="I270" s="538"/>
    </row>
    <row r="271" spans="1:9" ht="14.4" customHeight="1">
      <c r="A271" s="64" t="s">
        <v>75</v>
      </c>
      <c r="B271" s="65">
        <v>8</v>
      </c>
      <c r="C271" s="63"/>
      <c r="D271" s="304" t="s">
        <v>2498</v>
      </c>
      <c r="E271" s="536" t="s">
        <v>2499</v>
      </c>
      <c r="F271" s="537"/>
      <c r="G271" s="537"/>
      <c r="H271" s="537"/>
      <c r="I271" s="538"/>
    </row>
    <row r="272" spans="1:9" ht="14.4" customHeight="1">
      <c r="A272" s="64" t="s">
        <v>76</v>
      </c>
      <c r="B272" s="65">
        <v>18</v>
      </c>
      <c r="C272" s="63"/>
      <c r="D272" s="304" t="s">
        <v>2500</v>
      </c>
      <c r="E272" s="536" t="s">
        <v>2053</v>
      </c>
      <c r="F272" s="537"/>
      <c r="G272" s="537"/>
      <c r="H272" s="537"/>
      <c r="I272" s="538"/>
    </row>
    <row r="273" spans="1:9" ht="14.4" customHeight="1">
      <c r="A273" s="64" t="s">
        <v>77</v>
      </c>
      <c r="B273" s="65">
        <v>19</v>
      </c>
      <c r="C273" s="63"/>
      <c r="D273" s="304" t="s">
        <v>2501</v>
      </c>
      <c r="E273" s="536" t="s">
        <v>2502</v>
      </c>
      <c r="F273" s="537"/>
      <c r="G273" s="537"/>
      <c r="H273" s="537"/>
      <c r="I273" s="538"/>
    </row>
    <row r="274" spans="1:9" ht="14.4" customHeight="1">
      <c r="A274" s="64" t="s">
        <v>78</v>
      </c>
      <c r="B274" s="65">
        <v>2</v>
      </c>
      <c r="C274" s="63"/>
      <c r="D274" s="304" t="s">
        <v>2503</v>
      </c>
      <c r="E274" s="536" t="s">
        <v>2504</v>
      </c>
      <c r="F274" s="537"/>
      <c r="G274" s="537"/>
      <c r="H274" s="537"/>
      <c r="I274" s="538"/>
    </row>
    <row r="275" spans="1:9" ht="14.4" customHeight="1">
      <c r="A275" s="64" t="s">
        <v>79</v>
      </c>
      <c r="B275" s="65">
        <v>10</v>
      </c>
      <c r="C275" s="63"/>
      <c r="D275" s="304" t="s">
        <v>2505</v>
      </c>
      <c r="E275" s="536" t="s">
        <v>2054</v>
      </c>
      <c r="F275" s="537"/>
      <c r="G275" s="537"/>
      <c r="H275" s="537"/>
      <c r="I275" s="538"/>
    </row>
    <row r="276" spans="1:9" ht="14.4" customHeight="1">
      <c r="A276" s="64" t="s">
        <v>80</v>
      </c>
      <c r="B276" s="65">
        <v>17</v>
      </c>
      <c r="C276" s="63"/>
      <c r="D276" s="304" t="s">
        <v>2506</v>
      </c>
      <c r="E276" s="536" t="s">
        <v>2055</v>
      </c>
      <c r="F276" s="537"/>
      <c r="G276" s="537"/>
      <c r="H276" s="537"/>
      <c r="I276" s="538"/>
    </row>
    <row r="277" spans="1:9" ht="14.4" customHeight="1">
      <c r="A277" s="64" t="s">
        <v>81</v>
      </c>
      <c r="B277" s="65">
        <v>19</v>
      </c>
      <c r="C277" s="63"/>
      <c r="D277" s="304" t="s">
        <v>2507</v>
      </c>
      <c r="E277" s="536" t="s">
        <v>2056</v>
      </c>
      <c r="F277" s="537"/>
      <c r="G277" s="537"/>
      <c r="H277" s="537"/>
      <c r="I277" s="538"/>
    </row>
    <row r="278" spans="1:9" ht="14.4" customHeight="1">
      <c r="A278" s="64" t="s">
        <v>82</v>
      </c>
      <c r="B278" s="65">
        <v>6</v>
      </c>
      <c r="C278" s="63"/>
      <c r="D278" s="304" t="s">
        <v>2508</v>
      </c>
      <c r="E278" s="536" t="s">
        <v>2509</v>
      </c>
      <c r="F278" s="537"/>
      <c r="G278" s="537"/>
      <c r="H278" s="537"/>
      <c r="I278" s="538"/>
    </row>
    <row r="279" spans="1:9" ht="14.4" customHeight="1">
      <c r="A279" s="64" t="s">
        <v>83</v>
      </c>
      <c r="B279" s="65">
        <v>8</v>
      </c>
      <c r="C279" s="63"/>
      <c r="D279" s="304" t="s">
        <v>2510</v>
      </c>
      <c r="E279" s="536" t="s">
        <v>2057</v>
      </c>
      <c r="F279" s="537"/>
      <c r="G279" s="537"/>
      <c r="H279" s="537"/>
      <c r="I279" s="538"/>
    </row>
    <row r="280" spans="1:9" ht="14.4" customHeight="1">
      <c r="A280" s="64" t="s">
        <v>84</v>
      </c>
      <c r="B280" s="65">
        <v>18</v>
      </c>
      <c r="C280" s="63"/>
      <c r="D280" s="304" t="s">
        <v>2511</v>
      </c>
      <c r="E280" s="536" t="s">
        <v>2058</v>
      </c>
      <c r="F280" s="537"/>
      <c r="G280" s="537"/>
      <c r="H280" s="537"/>
      <c r="I280" s="538"/>
    </row>
    <row r="281" spans="1:9" ht="14.4" customHeight="1">
      <c r="A281" s="64" t="s">
        <v>85</v>
      </c>
      <c r="B281" s="65">
        <v>8</v>
      </c>
      <c r="C281" s="63"/>
      <c r="D281" s="304" t="s">
        <v>2512</v>
      </c>
      <c r="E281" s="536" t="s">
        <v>609</v>
      </c>
      <c r="F281" s="537"/>
      <c r="G281" s="537"/>
      <c r="H281" s="537"/>
      <c r="I281" s="538"/>
    </row>
    <row r="282" spans="1:9" ht="14.4" customHeight="1">
      <c r="A282" s="64" t="s">
        <v>86</v>
      </c>
      <c r="B282" s="65">
        <v>17</v>
      </c>
      <c r="C282" s="63"/>
      <c r="D282" s="304" t="s">
        <v>2513</v>
      </c>
      <c r="E282" s="536" t="s">
        <v>2059</v>
      </c>
      <c r="F282" s="537"/>
      <c r="G282" s="537"/>
      <c r="H282" s="537"/>
      <c r="I282" s="538"/>
    </row>
    <row r="283" spans="1:9" ht="14.4" customHeight="1">
      <c r="A283" s="64" t="s">
        <v>87</v>
      </c>
      <c r="B283" s="65">
        <v>20</v>
      </c>
      <c r="C283" s="63"/>
      <c r="D283" s="304" t="s">
        <v>2514</v>
      </c>
      <c r="E283" s="536" t="s">
        <v>2515</v>
      </c>
      <c r="F283" s="537"/>
      <c r="G283" s="537"/>
      <c r="H283" s="537"/>
      <c r="I283" s="538"/>
    </row>
    <row r="284" spans="1:9" ht="14.4" customHeight="1">
      <c r="A284" s="64" t="s">
        <v>88</v>
      </c>
      <c r="B284" s="65">
        <v>15</v>
      </c>
      <c r="C284" s="63"/>
      <c r="D284" s="304" t="s">
        <v>2516</v>
      </c>
      <c r="E284" s="536" t="s">
        <v>2060</v>
      </c>
      <c r="F284" s="537"/>
      <c r="G284" s="537"/>
      <c r="H284" s="537"/>
      <c r="I284" s="538"/>
    </row>
    <row r="285" spans="1:9" ht="14.4" customHeight="1">
      <c r="A285" s="64" t="s">
        <v>89</v>
      </c>
      <c r="B285" s="65">
        <v>14</v>
      </c>
      <c r="C285" s="63"/>
      <c r="D285" s="304" t="s">
        <v>2517</v>
      </c>
      <c r="E285" s="536" t="s">
        <v>2061</v>
      </c>
      <c r="F285" s="537"/>
      <c r="G285" s="537"/>
      <c r="H285" s="537"/>
      <c r="I285" s="538"/>
    </row>
    <row r="286" spans="1:9" ht="14.4" customHeight="1">
      <c r="A286" s="64" t="s">
        <v>90</v>
      </c>
      <c r="B286" s="65">
        <v>20</v>
      </c>
      <c r="C286" s="63"/>
      <c r="D286" s="304" t="s">
        <v>2518</v>
      </c>
      <c r="E286" s="536" t="s">
        <v>610</v>
      </c>
      <c r="F286" s="537"/>
      <c r="G286" s="537"/>
      <c r="H286" s="537"/>
      <c r="I286" s="538"/>
    </row>
    <row r="287" spans="1:9" ht="14.4" customHeight="1">
      <c r="A287" s="64" t="s">
        <v>91</v>
      </c>
      <c r="B287" s="65">
        <v>16</v>
      </c>
      <c r="C287" s="63"/>
      <c r="D287" s="304" t="s">
        <v>2519</v>
      </c>
      <c r="E287" s="536" t="s">
        <v>569</v>
      </c>
      <c r="F287" s="537"/>
      <c r="G287" s="537"/>
      <c r="H287" s="537"/>
      <c r="I287" s="538"/>
    </row>
    <row r="288" spans="1:9" ht="14.4" customHeight="1">
      <c r="A288" s="64" t="s">
        <v>92</v>
      </c>
      <c r="B288" s="65">
        <v>17</v>
      </c>
      <c r="C288" s="63"/>
      <c r="D288" s="304" t="s">
        <v>2520</v>
      </c>
      <c r="E288" s="536" t="s">
        <v>570</v>
      </c>
      <c r="F288" s="537"/>
      <c r="G288" s="537"/>
      <c r="H288" s="537"/>
      <c r="I288" s="538"/>
    </row>
    <row r="289" spans="1:9" ht="14.4" customHeight="1">
      <c r="A289" s="64" t="s">
        <v>93</v>
      </c>
      <c r="B289" s="65">
        <v>4</v>
      </c>
      <c r="C289" s="63"/>
      <c r="D289" s="304" t="s">
        <v>2521</v>
      </c>
      <c r="E289" s="536" t="s">
        <v>845</v>
      </c>
      <c r="F289" s="537"/>
      <c r="G289" s="537"/>
      <c r="H289" s="537"/>
      <c r="I289" s="538"/>
    </row>
    <row r="290" spans="1:9" ht="14.4" customHeight="1">
      <c r="A290" s="64" t="s">
        <v>94</v>
      </c>
      <c r="B290" s="65">
        <v>16</v>
      </c>
      <c r="C290" s="63"/>
      <c r="D290" s="304" t="s">
        <v>2522</v>
      </c>
      <c r="E290" s="536" t="s">
        <v>2523</v>
      </c>
      <c r="F290" s="537"/>
      <c r="G290" s="537"/>
      <c r="H290" s="537"/>
      <c r="I290" s="538"/>
    </row>
    <row r="291" spans="1:9" ht="14.4" customHeight="1">
      <c r="A291" s="64" t="s">
        <v>95</v>
      </c>
      <c r="B291" s="65">
        <v>13</v>
      </c>
      <c r="C291" s="63"/>
      <c r="D291" s="304" t="s">
        <v>2524</v>
      </c>
      <c r="E291" s="536" t="s">
        <v>2525</v>
      </c>
      <c r="F291" s="537"/>
      <c r="G291" s="537"/>
      <c r="H291" s="537"/>
      <c r="I291" s="538"/>
    </row>
    <row r="292" spans="1:9" ht="14.4" customHeight="1">
      <c r="A292" s="64" t="s">
        <v>96</v>
      </c>
      <c r="B292" s="65">
        <v>10</v>
      </c>
      <c r="C292" s="63"/>
      <c r="D292" s="304" t="s">
        <v>2526</v>
      </c>
      <c r="E292" s="536" t="s">
        <v>2527</v>
      </c>
      <c r="F292" s="537"/>
      <c r="G292" s="537"/>
      <c r="H292" s="537"/>
      <c r="I292" s="538"/>
    </row>
    <row r="293" spans="1:9" ht="14.4" customHeight="1">
      <c r="A293" s="64" t="s">
        <v>97</v>
      </c>
      <c r="B293" s="65">
        <v>12</v>
      </c>
      <c r="C293" s="63"/>
      <c r="D293" s="304" t="s">
        <v>2528</v>
      </c>
      <c r="E293" s="536" t="s">
        <v>2529</v>
      </c>
      <c r="F293" s="537"/>
      <c r="G293" s="537"/>
      <c r="H293" s="537"/>
      <c r="I293" s="538"/>
    </row>
    <row r="294" spans="1:9" ht="14.4" customHeight="1">
      <c r="A294" s="64" t="s">
        <v>98</v>
      </c>
      <c r="B294" s="65">
        <v>12</v>
      </c>
      <c r="C294" s="63"/>
      <c r="D294" s="304" t="s">
        <v>2530</v>
      </c>
      <c r="E294" s="536" t="s">
        <v>2531</v>
      </c>
      <c r="F294" s="537"/>
      <c r="G294" s="537"/>
      <c r="H294" s="537"/>
      <c r="I294" s="538"/>
    </row>
    <row r="295" spans="1:9" ht="14.4" customHeight="1">
      <c r="A295" s="64" t="s">
        <v>99</v>
      </c>
      <c r="B295" s="65">
        <v>7</v>
      </c>
      <c r="C295" s="63"/>
      <c r="D295" s="304" t="s">
        <v>2532</v>
      </c>
      <c r="E295" s="536" t="s">
        <v>2533</v>
      </c>
      <c r="F295" s="537"/>
      <c r="G295" s="537"/>
      <c r="H295" s="537"/>
      <c r="I295" s="538"/>
    </row>
    <row r="296" spans="1:9" ht="14.4" customHeight="1">
      <c r="A296" s="64" t="s">
        <v>100</v>
      </c>
      <c r="B296" s="65">
        <v>9</v>
      </c>
      <c r="C296" s="63"/>
      <c r="D296" s="304" t="s">
        <v>2534</v>
      </c>
      <c r="E296" s="536" t="s">
        <v>2535</v>
      </c>
      <c r="F296" s="537"/>
      <c r="G296" s="537"/>
      <c r="H296" s="537"/>
      <c r="I296" s="538"/>
    </row>
    <row r="297" spans="1:9" ht="14.4" customHeight="1">
      <c r="A297" s="64" t="s">
        <v>101</v>
      </c>
      <c r="B297" s="65">
        <v>2</v>
      </c>
      <c r="C297" s="63"/>
      <c r="D297" s="304" t="s">
        <v>2536</v>
      </c>
      <c r="E297" s="536" t="s">
        <v>2537</v>
      </c>
      <c r="F297" s="537"/>
      <c r="G297" s="537"/>
      <c r="H297" s="537"/>
      <c r="I297" s="538"/>
    </row>
    <row r="298" spans="1:9" ht="14.4" customHeight="1">
      <c r="A298" s="64" t="s">
        <v>102</v>
      </c>
      <c r="B298" s="65">
        <v>5</v>
      </c>
      <c r="C298" s="63"/>
      <c r="D298" s="304" t="s">
        <v>2538</v>
      </c>
      <c r="E298" s="536" t="s">
        <v>2539</v>
      </c>
      <c r="F298" s="537"/>
      <c r="G298" s="537"/>
      <c r="H298" s="537"/>
      <c r="I298" s="538"/>
    </row>
    <row r="299" spans="1:9" ht="14.4" customHeight="1">
      <c r="A299" s="64" t="s">
        <v>103</v>
      </c>
      <c r="B299" s="65">
        <v>8</v>
      </c>
      <c r="C299" s="63"/>
      <c r="D299" s="304" t="s">
        <v>2540</v>
      </c>
      <c r="E299" s="536" t="s">
        <v>2541</v>
      </c>
      <c r="F299" s="537"/>
      <c r="G299" s="537"/>
      <c r="H299" s="537"/>
      <c r="I299" s="538"/>
    </row>
    <row r="300" spans="1:9" ht="14.4" customHeight="1">
      <c r="A300" s="64" t="s">
        <v>104</v>
      </c>
      <c r="B300" s="65">
        <v>13</v>
      </c>
      <c r="C300" s="63"/>
      <c r="D300" s="304" t="s">
        <v>2542</v>
      </c>
      <c r="E300" s="536" t="s">
        <v>2543</v>
      </c>
      <c r="F300" s="537"/>
      <c r="G300" s="537"/>
      <c r="H300" s="537"/>
      <c r="I300" s="538"/>
    </row>
    <row r="301" spans="1:9" ht="14.4" customHeight="1">
      <c r="A301" s="64" t="s">
        <v>105</v>
      </c>
      <c r="B301" s="65">
        <v>18</v>
      </c>
      <c r="C301" s="63"/>
      <c r="D301" s="304" t="s">
        <v>2544</v>
      </c>
      <c r="E301" s="536" t="s">
        <v>2545</v>
      </c>
      <c r="F301" s="537"/>
      <c r="G301" s="537"/>
      <c r="H301" s="537"/>
      <c r="I301" s="538"/>
    </row>
    <row r="302" spans="1:9" ht="14.4" customHeight="1">
      <c r="A302" s="64" t="s">
        <v>106</v>
      </c>
      <c r="B302" s="65">
        <v>6</v>
      </c>
      <c r="C302" s="63"/>
      <c r="D302" s="304" t="s">
        <v>2546</v>
      </c>
      <c r="E302" s="536" t="s">
        <v>2547</v>
      </c>
      <c r="F302" s="537"/>
      <c r="G302" s="537"/>
      <c r="H302" s="537"/>
      <c r="I302" s="538"/>
    </row>
    <row r="303" spans="1:9" ht="14.4" customHeight="1">
      <c r="A303" s="64" t="s">
        <v>107</v>
      </c>
      <c r="B303" s="65">
        <v>6</v>
      </c>
      <c r="C303" s="63"/>
      <c r="D303" s="304" t="s">
        <v>2548</v>
      </c>
      <c r="E303" s="536" t="s">
        <v>2549</v>
      </c>
      <c r="F303" s="537"/>
      <c r="G303" s="537"/>
      <c r="H303" s="537"/>
      <c r="I303" s="538"/>
    </row>
    <row r="304" spans="1:9" ht="14.4" customHeight="1">
      <c r="A304" s="64" t="s">
        <v>108</v>
      </c>
      <c r="B304" s="65">
        <v>3</v>
      </c>
      <c r="C304" s="63"/>
      <c r="D304" s="304" t="s">
        <v>2550</v>
      </c>
      <c r="E304" s="536" t="s">
        <v>571</v>
      </c>
      <c r="F304" s="537"/>
      <c r="G304" s="537"/>
      <c r="H304" s="537"/>
      <c r="I304" s="538"/>
    </row>
    <row r="305" spans="1:9" ht="14.4" customHeight="1">
      <c r="A305" s="64" t="s">
        <v>109</v>
      </c>
      <c r="B305" s="65">
        <v>16</v>
      </c>
      <c r="C305" s="63"/>
      <c r="D305" s="304" t="s">
        <v>2551</v>
      </c>
      <c r="E305" s="536" t="s">
        <v>1916</v>
      </c>
      <c r="F305" s="537"/>
      <c r="G305" s="537"/>
      <c r="H305" s="537"/>
      <c r="I305" s="538"/>
    </row>
    <row r="306" spans="1:9" ht="14.4" customHeight="1">
      <c r="A306" s="64" t="s">
        <v>110</v>
      </c>
      <c r="B306" s="65">
        <v>13</v>
      </c>
      <c r="C306" s="63"/>
      <c r="D306" s="304" t="s">
        <v>2552</v>
      </c>
      <c r="E306" s="536" t="s">
        <v>784</v>
      </c>
      <c r="F306" s="537"/>
      <c r="G306" s="537"/>
      <c r="H306" s="537"/>
      <c r="I306" s="538"/>
    </row>
    <row r="307" spans="1:9" ht="14.4" customHeight="1">
      <c r="A307" s="64" t="s">
        <v>111</v>
      </c>
      <c r="B307" s="65">
        <v>4</v>
      </c>
      <c r="C307" s="63"/>
      <c r="D307" s="304" t="s">
        <v>2553</v>
      </c>
      <c r="E307" s="536" t="s">
        <v>2554</v>
      </c>
      <c r="F307" s="537"/>
      <c r="G307" s="537"/>
      <c r="H307" s="537"/>
      <c r="I307" s="538"/>
    </row>
    <row r="308" spans="1:9" ht="14.4" customHeight="1">
      <c r="A308" s="64" t="s">
        <v>112</v>
      </c>
      <c r="B308" s="65">
        <v>17</v>
      </c>
      <c r="C308" s="63"/>
      <c r="D308" s="304" t="s">
        <v>2555</v>
      </c>
      <c r="E308" s="536" t="s">
        <v>572</v>
      </c>
      <c r="F308" s="537"/>
      <c r="G308" s="537"/>
      <c r="H308" s="537"/>
      <c r="I308" s="538"/>
    </row>
    <row r="309" spans="1:9" ht="14.4" customHeight="1">
      <c r="A309" s="64" t="s">
        <v>113</v>
      </c>
      <c r="B309" s="65">
        <v>12</v>
      </c>
      <c r="C309" s="63"/>
      <c r="D309" s="304" t="s">
        <v>2556</v>
      </c>
      <c r="E309" s="536" t="s">
        <v>2557</v>
      </c>
      <c r="F309" s="537"/>
      <c r="G309" s="537"/>
      <c r="H309" s="537"/>
      <c r="I309" s="538"/>
    </row>
    <row r="310" spans="1:9" ht="14.4" customHeight="1">
      <c r="A310" s="64" t="s">
        <v>114</v>
      </c>
      <c r="B310" s="65">
        <v>17</v>
      </c>
      <c r="C310" s="63"/>
      <c r="D310" s="304" t="s">
        <v>2558</v>
      </c>
      <c r="E310" s="536" t="s">
        <v>2559</v>
      </c>
      <c r="F310" s="537"/>
      <c r="G310" s="537"/>
      <c r="H310" s="537"/>
      <c r="I310" s="538"/>
    </row>
    <row r="311" spans="1:9" ht="14.4" customHeight="1">
      <c r="A311" s="64" t="s">
        <v>115</v>
      </c>
      <c r="B311" s="65">
        <v>8</v>
      </c>
      <c r="C311" s="63"/>
      <c r="D311" s="304" t="s">
        <v>2560</v>
      </c>
      <c r="E311" s="536" t="s">
        <v>2561</v>
      </c>
      <c r="F311" s="537"/>
      <c r="G311" s="537"/>
      <c r="H311" s="537"/>
      <c r="I311" s="538"/>
    </row>
    <row r="312" spans="1:9" ht="14.4" customHeight="1">
      <c r="A312" s="64" t="s">
        <v>116</v>
      </c>
      <c r="B312" s="65">
        <v>8</v>
      </c>
      <c r="C312" s="63"/>
      <c r="D312" s="304" t="s">
        <v>2562</v>
      </c>
      <c r="E312" s="536" t="s">
        <v>785</v>
      </c>
      <c r="F312" s="537"/>
      <c r="G312" s="537"/>
      <c r="H312" s="537"/>
      <c r="I312" s="538"/>
    </row>
    <row r="313" spans="1:9" ht="14.4" customHeight="1">
      <c r="A313" s="64" t="s">
        <v>117</v>
      </c>
      <c r="B313" s="65">
        <v>12</v>
      </c>
      <c r="C313" s="63"/>
      <c r="D313" s="304" t="s">
        <v>2563</v>
      </c>
      <c r="E313" s="536" t="s">
        <v>2564</v>
      </c>
      <c r="F313" s="537"/>
      <c r="G313" s="537"/>
      <c r="H313" s="537"/>
      <c r="I313" s="538"/>
    </row>
    <row r="314" spans="1:9" ht="14.4" customHeight="1">
      <c r="A314" s="64" t="s">
        <v>118</v>
      </c>
      <c r="B314" s="65">
        <v>18</v>
      </c>
      <c r="C314" s="63"/>
      <c r="D314" s="304" t="s">
        <v>2565</v>
      </c>
      <c r="E314" s="536" t="s">
        <v>786</v>
      </c>
      <c r="F314" s="537"/>
      <c r="G314" s="537"/>
      <c r="H314" s="537"/>
      <c r="I314" s="538"/>
    </row>
    <row r="315" spans="1:9" ht="14.4" customHeight="1">
      <c r="A315" s="64" t="s">
        <v>691</v>
      </c>
      <c r="B315" s="65">
        <v>19</v>
      </c>
      <c r="C315" s="63"/>
      <c r="D315" s="304" t="s">
        <v>2566</v>
      </c>
      <c r="E315" s="536" t="s">
        <v>2567</v>
      </c>
      <c r="F315" s="537"/>
      <c r="G315" s="537"/>
      <c r="H315" s="537"/>
      <c r="I315" s="538"/>
    </row>
    <row r="316" spans="1:9" ht="14.4" customHeight="1">
      <c r="A316" s="64" t="s">
        <v>692</v>
      </c>
      <c r="B316" s="65">
        <v>10</v>
      </c>
      <c r="C316" s="63"/>
      <c r="D316" s="304" t="s">
        <v>2568</v>
      </c>
      <c r="E316" s="536" t="s">
        <v>2569</v>
      </c>
      <c r="F316" s="537"/>
      <c r="G316" s="537"/>
      <c r="H316" s="537"/>
      <c r="I316" s="538"/>
    </row>
    <row r="317" spans="1:9" ht="14.4" customHeight="1">
      <c r="A317" s="64" t="s">
        <v>693</v>
      </c>
      <c r="B317" s="65">
        <v>19</v>
      </c>
      <c r="C317" s="63"/>
      <c r="D317" s="304" t="s">
        <v>2570</v>
      </c>
      <c r="E317" s="536" t="s">
        <v>2571</v>
      </c>
      <c r="F317" s="537"/>
      <c r="G317" s="537"/>
      <c r="H317" s="537"/>
      <c r="I317" s="538"/>
    </row>
    <row r="318" spans="1:9" ht="14.4" customHeight="1">
      <c r="A318" s="64" t="s">
        <v>694</v>
      </c>
      <c r="B318" s="65">
        <v>20</v>
      </c>
      <c r="C318" s="63"/>
      <c r="D318" s="304" t="s">
        <v>2572</v>
      </c>
      <c r="E318" s="536" t="s">
        <v>2573</v>
      </c>
      <c r="F318" s="537"/>
      <c r="G318" s="537"/>
      <c r="H318" s="537"/>
      <c r="I318" s="538"/>
    </row>
    <row r="319" spans="1:9" ht="14.4" customHeight="1">
      <c r="A319" s="64" t="s">
        <v>695</v>
      </c>
      <c r="B319" s="65">
        <v>12</v>
      </c>
      <c r="C319" s="63"/>
      <c r="D319" s="304" t="s">
        <v>2574</v>
      </c>
      <c r="E319" s="536" t="s">
        <v>2575</v>
      </c>
      <c r="F319" s="537"/>
      <c r="G319" s="537"/>
      <c r="H319" s="537"/>
      <c r="I319" s="538"/>
    </row>
    <row r="320" spans="1:9" ht="14.4" customHeight="1">
      <c r="A320" s="64" t="s">
        <v>696</v>
      </c>
      <c r="B320" s="65">
        <v>1</v>
      </c>
      <c r="C320" s="63"/>
      <c r="D320" s="304" t="s">
        <v>2576</v>
      </c>
      <c r="E320" s="536" t="s">
        <v>2577</v>
      </c>
      <c r="F320" s="537"/>
      <c r="G320" s="537"/>
      <c r="H320" s="537"/>
      <c r="I320" s="538"/>
    </row>
    <row r="321" spans="1:9" ht="14.4" customHeight="1">
      <c r="A321" s="64" t="s">
        <v>697</v>
      </c>
      <c r="B321" s="65">
        <v>2</v>
      </c>
      <c r="C321" s="63"/>
      <c r="D321" s="304" t="s">
        <v>2578</v>
      </c>
      <c r="E321" s="536" t="s">
        <v>2579</v>
      </c>
      <c r="F321" s="537"/>
      <c r="G321" s="537"/>
      <c r="H321" s="537"/>
      <c r="I321" s="538"/>
    </row>
    <row r="322" spans="1:9" ht="14.4" customHeight="1">
      <c r="A322" s="64" t="s">
        <v>698</v>
      </c>
      <c r="B322" s="65">
        <v>14</v>
      </c>
      <c r="C322" s="63"/>
      <c r="D322" s="304" t="s">
        <v>2580</v>
      </c>
      <c r="E322" s="536" t="s">
        <v>2581</v>
      </c>
      <c r="F322" s="537"/>
      <c r="G322" s="537"/>
      <c r="H322" s="537"/>
      <c r="I322" s="538"/>
    </row>
    <row r="323" spans="1:9" ht="14.4" customHeight="1">
      <c r="A323" s="64" t="s">
        <v>699</v>
      </c>
      <c r="B323" s="65">
        <v>9</v>
      </c>
      <c r="C323" s="63"/>
      <c r="D323" s="304" t="s">
        <v>2582</v>
      </c>
      <c r="E323" s="536" t="s">
        <v>2583</v>
      </c>
      <c r="F323" s="537"/>
      <c r="G323" s="537"/>
      <c r="H323" s="537"/>
      <c r="I323" s="538"/>
    </row>
    <row r="324" spans="1:9" ht="14.4" customHeight="1">
      <c r="A324" s="64" t="s">
        <v>700</v>
      </c>
      <c r="B324" s="65">
        <v>17</v>
      </c>
      <c r="C324" s="63"/>
      <c r="D324" s="304" t="s">
        <v>2584</v>
      </c>
      <c r="E324" s="536" t="s">
        <v>2585</v>
      </c>
      <c r="F324" s="537"/>
      <c r="G324" s="537"/>
      <c r="H324" s="537"/>
      <c r="I324" s="538"/>
    </row>
    <row r="325" spans="1:9" ht="14.4" customHeight="1">
      <c r="A325" s="64" t="s">
        <v>701</v>
      </c>
      <c r="B325" s="65">
        <v>16</v>
      </c>
      <c r="C325" s="63"/>
      <c r="D325" s="304" t="s">
        <v>2586</v>
      </c>
      <c r="E325" s="536" t="s">
        <v>2587</v>
      </c>
      <c r="F325" s="537"/>
      <c r="G325" s="537"/>
      <c r="H325" s="537"/>
      <c r="I325" s="538"/>
    </row>
    <row r="326" spans="1:9" ht="14.4" customHeight="1">
      <c r="A326" s="64" t="s">
        <v>702</v>
      </c>
      <c r="B326" s="65">
        <v>4</v>
      </c>
      <c r="C326" s="63"/>
      <c r="D326" s="304" t="s">
        <v>2588</v>
      </c>
      <c r="E326" s="536" t="s">
        <v>2589</v>
      </c>
      <c r="F326" s="537"/>
      <c r="G326" s="537"/>
      <c r="H326" s="537"/>
      <c r="I326" s="538"/>
    </row>
    <row r="327" spans="1:9" ht="14.4" customHeight="1">
      <c r="A327" s="64" t="s">
        <v>703</v>
      </c>
      <c r="B327" s="65">
        <v>13</v>
      </c>
      <c r="C327" s="63"/>
      <c r="D327" s="304" t="s">
        <v>2590</v>
      </c>
      <c r="E327" s="536" t="s">
        <v>2591</v>
      </c>
      <c r="F327" s="537"/>
      <c r="G327" s="537"/>
      <c r="H327" s="537"/>
      <c r="I327" s="538"/>
    </row>
    <row r="328" spans="1:9" ht="14.4" customHeight="1">
      <c r="A328" s="64" t="s">
        <v>704</v>
      </c>
      <c r="B328" s="65">
        <v>13</v>
      </c>
      <c r="C328" s="63"/>
      <c r="D328" s="304" t="s">
        <v>2592</v>
      </c>
      <c r="E328" s="536" t="s">
        <v>2593</v>
      </c>
      <c r="F328" s="537"/>
      <c r="G328" s="537"/>
      <c r="H328" s="537"/>
      <c r="I328" s="538"/>
    </row>
    <row r="329" spans="1:9" ht="14.4" customHeight="1">
      <c r="A329" s="64" t="s">
        <v>705</v>
      </c>
      <c r="B329" s="65">
        <v>11</v>
      </c>
      <c r="C329" s="63"/>
      <c r="D329" s="304" t="s">
        <v>2594</v>
      </c>
      <c r="E329" s="536" t="s">
        <v>2595</v>
      </c>
      <c r="F329" s="537"/>
      <c r="G329" s="537"/>
      <c r="H329" s="537"/>
      <c r="I329" s="538"/>
    </row>
    <row r="330" spans="1:9" ht="14.4" customHeight="1">
      <c r="A330" s="64" t="s">
        <v>706</v>
      </c>
      <c r="B330" s="65">
        <v>13</v>
      </c>
      <c r="C330" s="63"/>
      <c r="D330" s="304" t="s">
        <v>2596</v>
      </c>
      <c r="E330" s="536" t="s">
        <v>2597</v>
      </c>
      <c r="F330" s="537"/>
      <c r="G330" s="537"/>
      <c r="H330" s="537"/>
      <c r="I330" s="538"/>
    </row>
    <row r="331" spans="1:9" ht="14.4" customHeight="1">
      <c r="A331" s="64" t="s">
        <v>707</v>
      </c>
      <c r="B331" s="65">
        <v>18</v>
      </c>
      <c r="C331" s="63"/>
      <c r="D331" s="304" t="s">
        <v>2598</v>
      </c>
      <c r="E331" s="536" t="s">
        <v>2599</v>
      </c>
      <c r="F331" s="537"/>
      <c r="G331" s="537"/>
      <c r="H331" s="537"/>
      <c r="I331" s="538"/>
    </row>
    <row r="332" spans="1:9" ht="27.9" customHeight="1">
      <c r="A332" s="64" t="s">
        <v>708</v>
      </c>
      <c r="B332" s="65">
        <v>9</v>
      </c>
      <c r="C332" s="63"/>
      <c r="D332" s="304" t="s">
        <v>2600</v>
      </c>
      <c r="E332" s="536" t="s">
        <v>2601</v>
      </c>
      <c r="F332" s="537"/>
      <c r="G332" s="537"/>
      <c r="H332" s="537"/>
      <c r="I332" s="538"/>
    </row>
    <row r="333" spans="1:9" ht="27.9" customHeight="1">
      <c r="A333" s="64" t="s">
        <v>709</v>
      </c>
      <c r="B333" s="65">
        <v>6</v>
      </c>
      <c r="C333" s="63"/>
      <c r="D333" s="304" t="s">
        <v>2602</v>
      </c>
      <c r="E333" s="536" t="s">
        <v>2603</v>
      </c>
      <c r="F333" s="537"/>
      <c r="G333" s="537"/>
      <c r="H333" s="537"/>
      <c r="I333" s="538"/>
    </row>
    <row r="334" spans="1:9" ht="14.4" customHeight="1">
      <c r="A334" s="64" t="s">
        <v>710</v>
      </c>
      <c r="B334" s="65">
        <v>14</v>
      </c>
      <c r="C334" s="63"/>
      <c r="D334" s="304" t="s">
        <v>2604</v>
      </c>
      <c r="E334" s="536" t="s">
        <v>2605</v>
      </c>
      <c r="F334" s="537"/>
      <c r="G334" s="537"/>
      <c r="H334" s="537"/>
      <c r="I334" s="538"/>
    </row>
    <row r="335" spans="1:9" ht="14.4" customHeight="1">
      <c r="A335" s="64" t="s">
        <v>711</v>
      </c>
      <c r="B335" s="65">
        <v>5</v>
      </c>
      <c r="C335" s="63"/>
      <c r="D335" s="304" t="s">
        <v>2606</v>
      </c>
      <c r="E335" s="536" t="s">
        <v>164</v>
      </c>
      <c r="F335" s="537"/>
      <c r="G335" s="537"/>
      <c r="H335" s="537"/>
      <c r="I335" s="538"/>
    </row>
    <row r="336" spans="1:9" ht="14.4" customHeight="1">
      <c r="A336" s="64" t="s">
        <v>712</v>
      </c>
      <c r="B336" s="65">
        <v>14</v>
      </c>
      <c r="C336" s="63"/>
      <c r="D336" s="304" t="s">
        <v>2607</v>
      </c>
      <c r="E336" s="536" t="s">
        <v>165</v>
      </c>
      <c r="F336" s="537"/>
      <c r="G336" s="537"/>
      <c r="H336" s="537"/>
      <c r="I336" s="538"/>
    </row>
    <row r="337" spans="1:9" ht="14.4" customHeight="1">
      <c r="A337" s="64" t="s">
        <v>713</v>
      </c>
      <c r="B337" s="65">
        <v>3</v>
      </c>
      <c r="C337" s="63"/>
      <c r="D337" s="304" t="s">
        <v>2608</v>
      </c>
      <c r="E337" s="536" t="s">
        <v>166</v>
      </c>
      <c r="F337" s="537"/>
      <c r="G337" s="537"/>
      <c r="H337" s="537"/>
      <c r="I337" s="538"/>
    </row>
    <row r="338" spans="1:9" ht="14.4" customHeight="1">
      <c r="A338" s="64" t="s">
        <v>714</v>
      </c>
      <c r="B338" s="65">
        <v>2</v>
      </c>
      <c r="C338" s="63"/>
      <c r="D338" s="304" t="s">
        <v>2609</v>
      </c>
      <c r="E338" s="536" t="s">
        <v>573</v>
      </c>
      <c r="F338" s="537"/>
      <c r="G338" s="537"/>
      <c r="H338" s="537"/>
      <c r="I338" s="538"/>
    </row>
    <row r="339" spans="1:9" ht="14.4" customHeight="1">
      <c r="A339" s="64" t="s">
        <v>715</v>
      </c>
      <c r="B339" s="65">
        <v>18</v>
      </c>
      <c r="C339" s="63"/>
      <c r="D339" s="304" t="s">
        <v>2610</v>
      </c>
      <c r="E339" s="536" t="s">
        <v>2611</v>
      </c>
      <c r="F339" s="537"/>
      <c r="G339" s="537"/>
      <c r="H339" s="537"/>
      <c r="I339" s="538"/>
    </row>
    <row r="340" spans="1:9" ht="14.4" customHeight="1">
      <c r="A340" s="64" t="s">
        <v>716</v>
      </c>
      <c r="B340" s="65">
        <v>15</v>
      </c>
      <c r="C340" s="63"/>
      <c r="D340" s="304" t="s">
        <v>2612</v>
      </c>
      <c r="E340" s="536" t="s">
        <v>2613</v>
      </c>
      <c r="F340" s="537"/>
      <c r="G340" s="537"/>
      <c r="H340" s="537"/>
      <c r="I340" s="538"/>
    </row>
    <row r="341" spans="1:9" ht="14.4" customHeight="1">
      <c r="A341" s="64" t="s">
        <v>717</v>
      </c>
      <c r="B341" s="65">
        <v>1</v>
      </c>
      <c r="C341" s="63"/>
      <c r="D341" s="304" t="s">
        <v>2614</v>
      </c>
      <c r="E341" s="536" t="s">
        <v>167</v>
      </c>
      <c r="F341" s="537"/>
      <c r="G341" s="537"/>
      <c r="H341" s="537"/>
      <c r="I341" s="538"/>
    </row>
    <row r="342" spans="1:9" ht="14.4" customHeight="1">
      <c r="A342" s="64" t="s">
        <v>718</v>
      </c>
      <c r="B342" s="65">
        <v>10</v>
      </c>
      <c r="C342" s="63"/>
      <c r="D342" s="304" t="s">
        <v>2615</v>
      </c>
      <c r="E342" s="536" t="s">
        <v>168</v>
      </c>
      <c r="F342" s="537"/>
      <c r="G342" s="537"/>
      <c r="H342" s="537"/>
      <c r="I342" s="538"/>
    </row>
    <row r="343" spans="1:9" ht="14.4" customHeight="1">
      <c r="A343" s="64" t="s">
        <v>900</v>
      </c>
      <c r="B343" s="65">
        <v>4</v>
      </c>
      <c r="C343" s="63"/>
      <c r="D343" s="304" t="s">
        <v>2616</v>
      </c>
      <c r="E343" s="536" t="s">
        <v>574</v>
      </c>
      <c r="F343" s="537"/>
      <c r="G343" s="537"/>
      <c r="H343" s="537"/>
      <c r="I343" s="538"/>
    </row>
    <row r="344" spans="1:9" ht="14.4" customHeight="1">
      <c r="A344" s="64" t="s">
        <v>901</v>
      </c>
      <c r="B344" s="65">
        <v>11</v>
      </c>
      <c r="C344" s="63"/>
      <c r="D344" s="304" t="s">
        <v>2617</v>
      </c>
      <c r="E344" s="536" t="s">
        <v>575</v>
      </c>
      <c r="F344" s="537"/>
      <c r="G344" s="537"/>
      <c r="H344" s="537"/>
      <c r="I344" s="538"/>
    </row>
    <row r="345" spans="1:9" ht="14.4" customHeight="1">
      <c r="A345" s="64" t="s">
        <v>902</v>
      </c>
      <c r="B345" s="65">
        <v>9</v>
      </c>
      <c r="C345" s="63"/>
      <c r="D345" s="304" t="s">
        <v>2618</v>
      </c>
      <c r="E345" s="536" t="s">
        <v>576</v>
      </c>
      <c r="F345" s="537"/>
      <c r="G345" s="537"/>
      <c r="H345" s="537"/>
      <c r="I345" s="538"/>
    </row>
    <row r="346" spans="1:9" ht="14.4" customHeight="1">
      <c r="A346" s="64" t="s">
        <v>903</v>
      </c>
      <c r="B346" s="65">
        <v>19</v>
      </c>
      <c r="C346" s="63"/>
      <c r="D346" s="304" t="s">
        <v>2619</v>
      </c>
      <c r="E346" s="536" t="s">
        <v>1254</v>
      </c>
      <c r="F346" s="537"/>
      <c r="G346" s="537"/>
      <c r="H346" s="537"/>
      <c r="I346" s="538"/>
    </row>
    <row r="347" spans="1:9" ht="14.4" customHeight="1">
      <c r="A347" s="64" t="s">
        <v>904</v>
      </c>
      <c r="B347" s="65">
        <v>17</v>
      </c>
      <c r="C347" s="63"/>
      <c r="D347" s="304" t="s">
        <v>2620</v>
      </c>
      <c r="E347" s="536" t="s">
        <v>1255</v>
      </c>
      <c r="F347" s="537"/>
      <c r="G347" s="537"/>
      <c r="H347" s="537"/>
      <c r="I347" s="538"/>
    </row>
    <row r="348" spans="1:9" ht="14.4" customHeight="1">
      <c r="A348" s="64" t="s">
        <v>905</v>
      </c>
      <c r="B348" s="65">
        <v>12</v>
      </c>
      <c r="C348" s="63"/>
      <c r="D348" s="304" t="s">
        <v>2621</v>
      </c>
      <c r="E348" s="536" t="s">
        <v>2622</v>
      </c>
      <c r="F348" s="537"/>
      <c r="G348" s="537"/>
      <c r="H348" s="537"/>
      <c r="I348" s="538"/>
    </row>
    <row r="349" spans="1:9" ht="14.4" customHeight="1">
      <c r="A349" s="64" t="s">
        <v>906</v>
      </c>
      <c r="B349" s="65">
        <v>17</v>
      </c>
      <c r="C349" s="63"/>
      <c r="D349" s="304" t="s">
        <v>2623</v>
      </c>
      <c r="E349" s="536" t="s">
        <v>2624</v>
      </c>
      <c r="F349" s="537"/>
      <c r="G349" s="537"/>
      <c r="H349" s="537"/>
      <c r="I349" s="538"/>
    </row>
    <row r="350" spans="1:9" ht="14.4" customHeight="1">
      <c r="A350" s="64" t="s">
        <v>907</v>
      </c>
      <c r="B350" s="65">
        <v>14</v>
      </c>
      <c r="C350" s="63"/>
      <c r="D350" s="304" t="s">
        <v>2625</v>
      </c>
      <c r="E350" s="536" t="s">
        <v>2626</v>
      </c>
      <c r="F350" s="537"/>
      <c r="G350" s="537"/>
      <c r="H350" s="537"/>
      <c r="I350" s="538"/>
    </row>
    <row r="351" spans="1:9" ht="14.4" customHeight="1">
      <c r="A351" s="64" t="s">
        <v>908</v>
      </c>
      <c r="B351" s="65">
        <v>14</v>
      </c>
      <c r="C351" s="63"/>
      <c r="D351" s="304" t="s">
        <v>2627</v>
      </c>
      <c r="E351" s="536" t="s">
        <v>2628</v>
      </c>
      <c r="F351" s="537"/>
      <c r="G351" s="537"/>
      <c r="H351" s="537"/>
      <c r="I351" s="538"/>
    </row>
    <row r="352" spans="1:9" ht="14.4" customHeight="1">
      <c r="A352" s="64" t="s">
        <v>909</v>
      </c>
      <c r="B352" s="65">
        <v>6</v>
      </c>
      <c r="C352" s="63"/>
      <c r="D352" s="304" t="s">
        <v>2629</v>
      </c>
      <c r="E352" s="536" t="s">
        <v>1256</v>
      </c>
      <c r="F352" s="537"/>
      <c r="G352" s="537"/>
      <c r="H352" s="537"/>
      <c r="I352" s="538"/>
    </row>
    <row r="353" spans="1:9" ht="14.4" customHeight="1">
      <c r="A353" s="64" t="s">
        <v>910</v>
      </c>
      <c r="B353" s="65">
        <v>17</v>
      </c>
      <c r="C353" s="63"/>
      <c r="D353" s="304" t="s">
        <v>2630</v>
      </c>
      <c r="E353" s="536" t="s">
        <v>2631</v>
      </c>
      <c r="F353" s="537"/>
      <c r="G353" s="537"/>
      <c r="H353" s="537"/>
      <c r="I353" s="538"/>
    </row>
    <row r="354" spans="1:9" ht="14.4" customHeight="1">
      <c r="A354" s="64" t="s">
        <v>911</v>
      </c>
      <c r="B354" s="65">
        <v>20</v>
      </c>
      <c r="C354" s="63"/>
      <c r="D354" s="304" t="s">
        <v>2632</v>
      </c>
      <c r="E354" s="536" t="s">
        <v>2633</v>
      </c>
      <c r="F354" s="537"/>
      <c r="G354" s="537"/>
      <c r="H354" s="537"/>
      <c r="I354" s="538"/>
    </row>
    <row r="355" spans="1:9" ht="14.4" customHeight="1">
      <c r="A355" s="64" t="s">
        <v>912</v>
      </c>
      <c r="B355" s="65">
        <v>19</v>
      </c>
      <c r="C355" s="63"/>
      <c r="D355" s="304" t="s">
        <v>2634</v>
      </c>
      <c r="E355" s="536" t="s">
        <v>2635</v>
      </c>
      <c r="F355" s="537"/>
      <c r="G355" s="537"/>
      <c r="H355" s="537"/>
      <c r="I355" s="538"/>
    </row>
    <row r="356" spans="1:9" ht="14.4" customHeight="1">
      <c r="A356" s="64" t="s">
        <v>913</v>
      </c>
      <c r="B356" s="65">
        <v>1</v>
      </c>
      <c r="C356" s="63"/>
      <c r="D356" s="304" t="s">
        <v>2636</v>
      </c>
      <c r="E356" s="536" t="s">
        <v>2637</v>
      </c>
      <c r="F356" s="537"/>
      <c r="G356" s="537"/>
      <c r="H356" s="537"/>
      <c r="I356" s="538"/>
    </row>
    <row r="357" spans="1:9" ht="14.4" customHeight="1">
      <c r="A357" s="64" t="s">
        <v>914</v>
      </c>
      <c r="B357" s="65">
        <v>13</v>
      </c>
      <c r="C357" s="63"/>
      <c r="D357" s="304" t="s">
        <v>2638</v>
      </c>
      <c r="E357" s="536" t="s">
        <v>2639</v>
      </c>
      <c r="F357" s="537"/>
      <c r="G357" s="537"/>
      <c r="H357" s="537"/>
      <c r="I357" s="538"/>
    </row>
    <row r="358" spans="1:9" ht="14.4" customHeight="1">
      <c r="A358" s="64" t="s">
        <v>915</v>
      </c>
      <c r="B358" s="65">
        <v>13</v>
      </c>
      <c r="C358" s="63"/>
      <c r="D358" s="304" t="s">
        <v>2640</v>
      </c>
      <c r="E358" s="536" t="s">
        <v>2641</v>
      </c>
      <c r="F358" s="537"/>
      <c r="G358" s="537"/>
      <c r="H358" s="537"/>
      <c r="I358" s="538"/>
    </row>
    <row r="359" spans="1:9" ht="14.4" customHeight="1">
      <c r="A359" s="64" t="s">
        <v>916</v>
      </c>
      <c r="B359" s="65">
        <v>14</v>
      </c>
      <c r="C359" s="63"/>
      <c r="D359" s="304" t="s">
        <v>2642</v>
      </c>
      <c r="E359" s="536" t="s">
        <v>2643</v>
      </c>
      <c r="F359" s="537"/>
      <c r="G359" s="537"/>
      <c r="H359" s="537"/>
      <c r="I359" s="538"/>
    </row>
    <row r="360" spans="1:9" ht="14.4" customHeight="1">
      <c r="A360" s="64" t="s">
        <v>917</v>
      </c>
      <c r="B360" s="65">
        <v>3</v>
      </c>
      <c r="C360" s="63"/>
      <c r="D360" s="304" t="s">
        <v>2644</v>
      </c>
      <c r="E360" s="536" t="s">
        <v>2645</v>
      </c>
      <c r="F360" s="537"/>
      <c r="G360" s="537"/>
      <c r="H360" s="537"/>
      <c r="I360" s="538"/>
    </row>
    <row r="361" spans="1:9" ht="14.4" customHeight="1">
      <c r="A361" s="64" t="s">
        <v>918</v>
      </c>
      <c r="B361" s="65">
        <v>18</v>
      </c>
      <c r="C361" s="63"/>
      <c r="D361" s="304" t="s">
        <v>2646</v>
      </c>
      <c r="E361" s="536" t="s">
        <v>2647</v>
      </c>
      <c r="F361" s="537"/>
      <c r="G361" s="537"/>
      <c r="H361" s="537"/>
      <c r="I361" s="538"/>
    </row>
    <row r="362" spans="1:9" ht="14.4" customHeight="1">
      <c r="A362" s="64" t="s">
        <v>919</v>
      </c>
      <c r="B362" s="65">
        <v>13</v>
      </c>
      <c r="C362" s="63"/>
      <c r="D362" s="304" t="s">
        <v>2648</v>
      </c>
      <c r="E362" s="536" t="s">
        <v>1258</v>
      </c>
      <c r="F362" s="537"/>
      <c r="G362" s="537"/>
      <c r="H362" s="537"/>
      <c r="I362" s="538"/>
    </row>
    <row r="363" spans="1:9" ht="14.4" customHeight="1">
      <c r="A363" s="64" t="s">
        <v>920</v>
      </c>
      <c r="B363" s="65">
        <v>17</v>
      </c>
      <c r="C363" s="63"/>
      <c r="D363" s="304" t="s">
        <v>2649</v>
      </c>
      <c r="E363" s="536" t="s">
        <v>577</v>
      </c>
      <c r="F363" s="537"/>
      <c r="G363" s="537"/>
      <c r="H363" s="537"/>
      <c r="I363" s="538"/>
    </row>
    <row r="364" spans="1:9" ht="14.4" customHeight="1">
      <c r="A364" s="64" t="s">
        <v>921</v>
      </c>
      <c r="B364" s="65">
        <v>13</v>
      </c>
      <c r="C364" s="63"/>
      <c r="D364" s="304" t="s">
        <v>2650</v>
      </c>
      <c r="E364" s="536" t="s">
        <v>2651</v>
      </c>
      <c r="F364" s="537"/>
      <c r="G364" s="537"/>
      <c r="H364" s="537"/>
      <c r="I364" s="538"/>
    </row>
    <row r="365" spans="1:9" ht="14.4" customHeight="1">
      <c r="A365" s="64" t="s">
        <v>922</v>
      </c>
      <c r="B365" s="65">
        <v>11</v>
      </c>
      <c r="C365" s="63"/>
      <c r="D365" s="304" t="s">
        <v>2652</v>
      </c>
      <c r="E365" s="536" t="s">
        <v>1835</v>
      </c>
      <c r="F365" s="537"/>
      <c r="G365" s="537"/>
      <c r="H365" s="537"/>
      <c r="I365" s="538"/>
    </row>
    <row r="366" spans="1:9" ht="14.4" customHeight="1">
      <c r="A366" s="64" t="s">
        <v>923</v>
      </c>
      <c r="B366" s="65">
        <v>2</v>
      </c>
      <c r="C366" s="63"/>
      <c r="D366" s="304" t="s">
        <v>2653</v>
      </c>
      <c r="E366" s="536" t="s">
        <v>1836</v>
      </c>
      <c r="F366" s="537"/>
      <c r="G366" s="537"/>
      <c r="H366" s="537"/>
      <c r="I366" s="538"/>
    </row>
    <row r="367" spans="1:9" ht="14.4" customHeight="1">
      <c r="A367" s="64" t="s">
        <v>924</v>
      </c>
      <c r="B367" s="65">
        <v>13</v>
      </c>
      <c r="C367" s="63"/>
      <c r="D367" s="304" t="s">
        <v>2654</v>
      </c>
      <c r="E367" s="536" t="s">
        <v>2655</v>
      </c>
      <c r="F367" s="537"/>
      <c r="G367" s="537"/>
      <c r="H367" s="537"/>
      <c r="I367" s="538"/>
    </row>
    <row r="368" spans="1:9" ht="14.4" customHeight="1">
      <c r="A368" s="64" t="s">
        <v>925</v>
      </c>
      <c r="B368" s="65">
        <v>20</v>
      </c>
      <c r="C368" s="63"/>
      <c r="D368" s="304" t="s">
        <v>2656</v>
      </c>
      <c r="E368" s="536" t="s">
        <v>1837</v>
      </c>
      <c r="F368" s="537"/>
      <c r="G368" s="537"/>
      <c r="H368" s="537"/>
      <c r="I368" s="538"/>
    </row>
    <row r="369" spans="1:9" ht="14.4" customHeight="1">
      <c r="A369" s="64" t="s">
        <v>926</v>
      </c>
      <c r="B369" s="65">
        <v>1</v>
      </c>
      <c r="C369" s="63"/>
      <c r="D369" s="304" t="s">
        <v>2657</v>
      </c>
      <c r="E369" s="536" t="s">
        <v>1838</v>
      </c>
      <c r="F369" s="537"/>
      <c r="G369" s="537"/>
      <c r="H369" s="537"/>
      <c r="I369" s="538"/>
    </row>
    <row r="370" spans="1:9" ht="14.4" customHeight="1">
      <c r="A370" s="64" t="s">
        <v>927</v>
      </c>
      <c r="B370" s="65">
        <v>17</v>
      </c>
      <c r="C370" s="63"/>
      <c r="D370" s="304" t="s">
        <v>2658</v>
      </c>
      <c r="E370" s="536" t="s">
        <v>777</v>
      </c>
      <c r="F370" s="537"/>
      <c r="G370" s="537"/>
      <c r="H370" s="537"/>
      <c r="I370" s="538"/>
    </row>
    <row r="371" spans="1:9" ht="14.4" customHeight="1">
      <c r="A371" s="64" t="s">
        <v>928</v>
      </c>
      <c r="B371" s="65">
        <v>20</v>
      </c>
      <c r="C371" s="63"/>
      <c r="D371" s="304" t="s">
        <v>2659</v>
      </c>
      <c r="E371" s="536" t="s">
        <v>2660</v>
      </c>
      <c r="F371" s="537"/>
      <c r="G371" s="537"/>
      <c r="H371" s="537"/>
      <c r="I371" s="538"/>
    </row>
    <row r="372" spans="1:9" ht="14.4" customHeight="1">
      <c r="A372" s="64" t="s">
        <v>929</v>
      </c>
      <c r="B372" s="65">
        <v>17</v>
      </c>
      <c r="C372" s="63"/>
      <c r="D372" s="304" t="s">
        <v>2661</v>
      </c>
      <c r="E372" s="536" t="s">
        <v>1108</v>
      </c>
      <c r="F372" s="537"/>
      <c r="G372" s="537"/>
      <c r="H372" s="537"/>
      <c r="I372" s="538"/>
    </row>
    <row r="373" spans="1:9" ht="14.4" customHeight="1">
      <c r="A373" s="64" t="s">
        <v>930</v>
      </c>
      <c r="B373" s="65">
        <v>15</v>
      </c>
      <c r="C373" s="63"/>
      <c r="D373" s="304" t="s">
        <v>2662</v>
      </c>
      <c r="E373" s="536" t="s">
        <v>2663</v>
      </c>
      <c r="F373" s="537"/>
      <c r="G373" s="537"/>
      <c r="H373" s="537"/>
      <c r="I373" s="538"/>
    </row>
    <row r="374" spans="1:9" ht="14.4" customHeight="1">
      <c r="A374" s="64" t="s">
        <v>931</v>
      </c>
      <c r="B374" s="65">
        <v>16</v>
      </c>
      <c r="C374" s="63"/>
      <c r="D374" s="304" t="s">
        <v>2664</v>
      </c>
      <c r="E374" s="536" t="s">
        <v>1602</v>
      </c>
      <c r="F374" s="537"/>
      <c r="G374" s="537"/>
      <c r="H374" s="537"/>
      <c r="I374" s="538"/>
    </row>
    <row r="375" spans="1:9" ht="14.4" customHeight="1">
      <c r="A375" s="64" t="s">
        <v>932</v>
      </c>
      <c r="B375" s="65">
        <v>13</v>
      </c>
      <c r="C375" s="63"/>
      <c r="D375" s="304" t="s">
        <v>2665</v>
      </c>
      <c r="E375" s="536" t="s">
        <v>1614</v>
      </c>
      <c r="F375" s="537"/>
      <c r="G375" s="537"/>
      <c r="H375" s="537"/>
      <c r="I375" s="538"/>
    </row>
    <row r="376" spans="1:9" ht="27.9" customHeight="1">
      <c r="A376" s="64" t="s">
        <v>933</v>
      </c>
      <c r="B376" s="65">
        <v>17</v>
      </c>
      <c r="C376" s="63"/>
      <c r="D376" s="304" t="s">
        <v>2666</v>
      </c>
      <c r="E376" s="536" t="s">
        <v>1603</v>
      </c>
      <c r="F376" s="537"/>
      <c r="G376" s="537"/>
      <c r="H376" s="537"/>
      <c r="I376" s="538"/>
    </row>
    <row r="377" spans="1:9" ht="14.4" customHeight="1">
      <c r="A377" s="64" t="s">
        <v>934</v>
      </c>
      <c r="B377" s="65">
        <v>15</v>
      </c>
      <c r="C377" s="63"/>
      <c r="D377" s="304" t="s">
        <v>2667</v>
      </c>
      <c r="E377" s="536" t="s">
        <v>1604</v>
      </c>
      <c r="F377" s="537"/>
      <c r="G377" s="537"/>
      <c r="H377" s="537"/>
      <c r="I377" s="538"/>
    </row>
    <row r="378" spans="1:9" ht="14.4" customHeight="1">
      <c r="A378" s="64" t="s">
        <v>935</v>
      </c>
      <c r="B378" s="65">
        <v>17</v>
      </c>
      <c r="C378" s="63"/>
      <c r="D378" s="304" t="s">
        <v>2668</v>
      </c>
      <c r="E378" s="536" t="s">
        <v>1605</v>
      </c>
      <c r="F378" s="537"/>
      <c r="G378" s="537"/>
      <c r="H378" s="537"/>
      <c r="I378" s="538"/>
    </row>
    <row r="379" spans="1:9" ht="14.4" customHeight="1">
      <c r="A379" s="64" t="s">
        <v>936</v>
      </c>
      <c r="B379" s="65">
        <v>18</v>
      </c>
      <c r="C379" s="63"/>
      <c r="D379" s="304" t="s">
        <v>2669</v>
      </c>
      <c r="E379" s="536" t="s">
        <v>1615</v>
      </c>
      <c r="F379" s="537"/>
      <c r="G379" s="537"/>
      <c r="H379" s="537"/>
      <c r="I379" s="538"/>
    </row>
    <row r="380" spans="1:9" ht="14.4" customHeight="1">
      <c r="A380" s="64" t="s">
        <v>937</v>
      </c>
      <c r="B380" s="65">
        <v>8</v>
      </c>
      <c r="C380" s="63"/>
      <c r="D380" s="304" t="s">
        <v>2670</v>
      </c>
      <c r="E380" s="536" t="s">
        <v>2671</v>
      </c>
      <c r="F380" s="537"/>
      <c r="G380" s="537"/>
      <c r="H380" s="537"/>
      <c r="I380" s="538"/>
    </row>
    <row r="381" spans="1:9" ht="27.9" customHeight="1">
      <c r="A381" s="64" t="s">
        <v>1336</v>
      </c>
      <c r="B381" s="65">
        <v>14</v>
      </c>
      <c r="C381" s="63"/>
      <c r="D381" s="304" t="s">
        <v>2672</v>
      </c>
      <c r="E381" s="536" t="s">
        <v>2673</v>
      </c>
      <c r="F381" s="537"/>
      <c r="G381" s="537"/>
      <c r="H381" s="537"/>
      <c r="I381" s="538"/>
    </row>
    <row r="382" spans="1:9" ht="14.4" customHeight="1">
      <c r="A382" s="64" t="s">
        <v>1337</v>
      </c>
      <c r="B382" s="65">
        <v>1</v>
      </c>
      <c r="C382" s="63"/>
      <c r="D382" s="304" t="s">
        <v>2674</v>
      </c>
      <c r="E382" s="536" t="s">
        <v>1606</v>
      </c>
      <c r="F382" s="537"/>
      <c r="G382" s="537"/>
      <c r="H382" s="537"/>
      <c r="I382" s="538"/>
    </row>
    <row r="383" spans="1:9" ht="14.4" customHeight="1">
      <c r="A383" s="64" t="s">
        <v>1338</v>
      </c>
      <c r="B383" s="65">
        <v>8</v>
      </c>
      <c r="C383" s="63"/>
      <c r="D383" s="304" t="s">
        <v>2675</v>
      </c>
      <c r="E383" s="536" t="s">
        <v>1607</v>
      </c>
      <c r="F383" s="537"/>
      <c r="G383" s="537"/>
      <c r="H383" s="537"/>
      <c r="I383" s="538"/>
    </row>
    <row r="384" spans="1:9" ht="14.4" customHeight="1">
      <c r="A384" s="64" t="s">
        <v>1339</v>
      </c>
      <c r="B384" s="65">
        <v>2</v>
      </c>
      <c r="C384" s="63"/>
      <c r="D384" s="304" t="s">
        <v>2676</v>
      </c>
      <c r="E384" s="536" t="s">
        <v>2677</v>
      </c>
      <c r="F384" s="537"/>
      <c r="G384" s="537"/>
      <c r="H384" s="537"/>
      <c r="I384" s="538"/>
    </row>
    <row r="385" spans="1:9" ht="14.4" customHeight="1">
      <c r="A385" s="64" t="s">
        <v>1340</v>
      </c>
      <c r="B385" s="65">
        <v>1</v>
      </c>
      <c r="C385" s="63"/>
      <c r="D385" s="304" t="s">
        <v>2678</v>
      </c>
      <c r="E385" s="536" t="s">
        <v>1608</v>
      </c>
      <c r="F385" s="537"/>
      <c r="G385" s="537"/>
      <c r="H385" s="537"/>
      <c r="I385" s="538"/>
    </row>
    <row r="386" spans="1:9" ht="27.9" customHeight="1">
      <c r="A386" s="64" t="s">
        <v>1341</v>
      </c>
      <c r="B386" s="65">
        <v>4</v>
      </c>
      <c r="C386" s="63"/>
      <c r="D386" s="304" t="s">
        <v>2679</v>
      </c>
      <c r="E386" s="536" t="s">
        <v>1389</v>
      </c>
      <c r="F386" s="537"/>
      <c r="G386" s="537"/>
      <c r="H386" s="537"/>
      <c r="I386" s="538"/>
    </row>
    <row r="387" spans="1:9" ht="14.4" customHeight="1">
      <c r="A387" s="64" t="s">
        <v>1342</v>
      </c>
      <c r="B387" s="65">
        <v>6</v>
      </c>
      <c r="C387" s="63"/>
      <c r="D387" s="304" t="s">
        <v>2680</v>
      </c>
      <c r="E387" s="536" t="s">
        <v>2681</v>
      </c>
      <c r="F387" s="537"/>
      <c r="G387" s="537"/>
      <c r="H387" s="537"/>
      <c r="I387" s="538"/>
    </row>
    <row r="388" spans="1:9" ht="14.4" customHeight="1">
      <c r="A388" s="64" t="s">
        <v>1343</v>
      </c>
      <c r="B388" s="65">
        <v>18</v>
      </c>
      <c r="C388" s="63"/>
      <c r="D388" s="304" t="s">
        <v>2682</v>
      </c>
      <c r="E388" s="536" t="s">
        <v>120</v>
      </c>
      <c r="F388" s="537"/>
      <c r="G388" s="537"/>
      <c r="H388" s="537"/>
      <c r="I388" s="538"/>
    </row>
    <row r="389" spans="1:9" ht="14.4" customHeight="1">
      <c r="A389" s="64" t="s">
        <v>1344</v>
      </c>
      <c r="B389" s="65">
        <v>8</v>
      </c>
      <c r="C389" s="63"/>
      <c r="D389" s="304" t="s">
        <v>2683</v>
      </c>
      <c r="E389" s="536" t="s">
        <v>2684</v>
      </c>
      <c r="F389" s="537"/>
      <c r="G389" s="537"/>
      <c r="H389" s="537"/>
      <c r="I389" s="538"/>
    </row>
    <row r="390" spans="1:9" ht="14.4" customHeight="1">
      <c r="A390" s="64" t="s">
        <v>1345</v>
      </c>
      <c r="B390" s="65">
        <v>13</v>
      </c>
      <c r="C390" s="63"/>
      <c r="D390" s="304" t="s">
        <v>2685</v>
      </c>
      <c r="E390" s="536" t="s">
        <v>2686</v>
      </c>
      <c r="F390" s="537"/>
      <c r="G390" s="537"/>
      <c r="H390" s="537"/>
      <c r="I390" s="538"/>
    </row>
    <row r="391" spans="1:9" ht="27.9" customHeight="1">
      <c r="A391" s="64" t="s">
        <v>1346</v>
      </c>
      <c r="B391" s="65">
        <v>12</v>
      </c>
      <c r="C391" s="63"/>
      <c r="D391" s="304" t="s">
        <v>2687</v>
      </c>
      <c r="E391" s="536" t="s">
        <v>2688</v>
      </c>
      <c r="F391" s="537"/>
      <c r="G391" s="537"/>
      <c r="H391" s="537"/>
      <c r="I391" s="538"/>
    </row>
    <row r="392" spans="1:9" ht="14.4" customHeight="1">
      <c r="A392" s="64" t="s">
        <v>1347</v>
      </c>
      <c r="B392" s="65">
        <v>4</v>
      </c>
      <c r="C392" s="63"/>
      <c r="D392" s="304" t="s">
        <v>2689</v>
      </c>
      <c r="E392" s="536" t="s">
        <v>121</v>
      </c>
      <c r="F392" s="537"/>
      <c r="G392" s="537"/>
      <c r="H392" s="537"/>
      <c r="I392" s="538"/>
    </row>
    <row r="393" spans="1:9" ht="14.4" customHeight="1">
      <c r="A393" s="64" t="s">
        <v>1348</v>
      </c>
      <c r="B393" s="65">
        <v>8</v>
      </c>
      <c r="C393" s="63"/>
      <c r="D393" s="304" t="s">
        <v>2690</v>
      </c>
      <c r="E393" s="536" t="s">
        <v>122</v>
      </c>
      <c r="F393" s="537"/>
      <c r="G393" s="537"/>
      <c r="H393" s="537"/>
      <c r="I393" s="538"/>
    </row>
    <row r="394" spans="1:9" ht="14.4" customHeight="1">
      <c r="A394" s="64" t="s">
        <v>1349</v>
      </c>
      <c r="B394" s="65">
        <v>15</v>
      </c>
      <c r="C394" s="63"/>
      <c r="D394" s="304" t="s">
        <v>2691</v>
      </c>
      <c r="E394" s="536" t="s">
        <v>123</v>
      </c>
      <c r="F394" s="537"/>
      <c r="G394" s="537"/>
      <c r="H394" s="537"/>
      <c r="I394" s="538"/>
    </row>
    <row r="395" spans="1:9" ht="14.4" customHeight="1">
      <c r="A395" s="64" t="s">
        <v>1350</v>
      </c>
      <c r="B395" s="65">
        <v>18</v>
      </c>
      <c r="C395" s="63"/>
      <c r="D395" s="304" t="s">
        <v>2692</v>
      </c>
      <c r="E395" s="536" t="s">
        <v>124</v>
      </c>
      <c r="F395" s="537"/>
      <c r="G395" s="537"/>
      <c r="H395" s="537"/>
      <c r="I395" s="538"/>
    </row>
    <row r="396" spans="1:9" ht="27.9" customHeight="1">
      <c r="A396" s="64" t="s">
        <v>1351</v>
      </c>
      <c r="B396" s="65">
        <v>7</v>
      </c>
      <c r="C396" s="63"/>
      <c r="D396" s="304" t="s">
        <v>2693</v>
      </c>
      <c r="E396" s="536" t="s">
        <v>1387</v>
      </c>
      <c r="F396" s="537"/>
      <c r="G396" s="537"/>
      <c r="H396" s="537"/>
      <c r="I396" s="538"/>
    </row>
    <row r="397" spans="1:9" ht="14.4" customHeight="1">
      <c r="A397" s="64" t="s">
        <v>1352</v>
      </c>
      <c r="B397" s="65">
        <v>1</v>
      </c>
      <c r="C397" s="63"/>
      <c r="D397" s="304" t="s">
        <v>2694</v>
      </c>
      <c r="E397" s="536" t="s">
        <v>1388</v>
      </c>
      <c r="F397" s="537"/>
      <c r="G397" s="537"/>
      <c r="H397" s="537"/>
      <c r="I397" s="538"/>
    </row>
    <row r="398" spans="1:9" ht="27.9" customHeight="1">
      <c r="A398" s="64" t="s">
        <v>1353</v>
      </c>
      <c r="B398" s="65">
        <v>17</v>
      </c>
      <c r="C398" s="63"/>
      <c r="D398" s="304" t="s">
        <v>2695</v>
      </c>
      <c r="E398" s="536" t="s">
        <v>125</v>
      </c>
      <c r="F398" s="537"/>
      <c r="G398" s="537"/>
      <c r="H398" s="537"/>
      <c r="I398" s="538"/>
    </row>
    <row r="399" spans="1:9" ht="14.4" customHeight="1">
      <c r="A399" s="64" t="s">
        <v>1354</v>
      </c>
      <c r="B399" s="65">
        <v>15</v>
      </c>
      <c r="C399" s="63"/>
      <c r="D399" s="304" t="s">
        <v>2696</v>
      </c>
      <c r="E399" s="536" t="s">
        <v>2697</v>
      </c>
      <c r="F399" s="537"/>
      <c r="G399" s="537"/>
      <c r="H399" s="537"/>
      <c r="I399" s="538"/>
    </row>
    <row r="400" spans="1:9" ht="27.9" customHeight="1">
      <c r="A400" s="64" t="s">
        <v>1355</v>
      </c>
      <c r="B400" s="65">
        <v>4</v>
      </c>
      <c r="C400" s="63"/>
      <c r="D400" s="304" t="s">
        <v>2698</v>
      </c>
      <c r="E400" s="536" t="s">
        <v>2699</v>
      </c>
      <c r="F400" s="537"/>
      <c r="G400" s="537"/>
      <c r="H400" s="537"/>
      <c r="I400" s="538"/>
    </row>
    <row r="401" spans="1:9" ht="14.4" customHeight="1">
      <c r="A401" s="64" t="s">
        <v>1582</v>
      </c>
      <c r="B401" s="65">
        <v>13</v>
      </c>
      <c r="C401" s="63"/>
      <c r="D401" s="304" t="s">
        <v>2700</v>
      </c>
      <c r="E401" s="536" t="s">
        <v>2701</v>
      </c>
      <c r="F401" s="537"/>
      <c r="G401" s="537"/>
      <c r="H401" s="537"/>
      <c r="I401" s="538"/>
    </row>
    <row r="402" spans="1:9" ht="14.4" customHeight="1">
      <c r="A402" s="64" t="s">
        <v>1583</v>
      </c>
      <c r="B402" s="65">
        <v>1</v>
      </c>
      <c r="C402" s="63"/>
      <c r="D402" s="304" t="s">
        <v>2702</v>
      </c>
      <c r="E402" s="536" t="s">
        <v>2703</v>
      </c>
      <c r="F402" s="537"/>
      <c r="G402" s="537"/>
      <c r="H402" s="537"/>
      <c r="I402" s="538"/>
    </row>
    <row r="403" spans="1:9" ht="14.4" customHeight="1">
      <c r="A403" s="64" t="s">
        <v>1584</v>
      </c>
      <c r="B403" s="65">
        <v>14</v>
      </c>
      <c r="C403" s="63"/>
      <c r="D403" s="304" t="s">
        <v>2704</v>
      </c>
      <c r="E403" s="536" t="s">
        <v>2705</v>
      </c>
      <c r="F403" s="537"/>
      <c r="G403" s="537"/>
      <c r="H403" s="537"/>
      <c r="I403" s="538"/>
    </row>
    <row r="404" spans="1:9" ht="14.4" customHeight="1">
      <c r="A404" s="64" t="s">
        <v>1585</v>
      </c>
      <c r="B404" s="65">
        <v>17</v>
      </c>
      <c r="C404" s="63"/>
      <c r="D404" s="304" t="s">
        <v>2706</v>
      </c>
      <c r="E404" s="536" t="s">
        <v>2707</v>
      </c>
      <c r="F404" s="537"/>
      <c r="G404" s="537"/>
      <c r="H404" s="537"/>
      <c r="I404" s="538"/>
    </row>
    <row r="405" spans="1:9" ht="14.4" customHeight="1">
      <c r="A405" s="64" t="s">
        <v>1586</v>
      </c>
      <c r="B405" s="65">
        <v>17</v>
      </c>
      <c r="C405" s="63"/>
      <c r="D405" s="304" t="s">
        <v>2708</v>
      </c>
      <c r="E405" s="536" t="s">
        <v>2709</v>
      </c>
      <c r="F405" s="537"/>
      <c r="G405" s="537"/>
      <c r="H405" s="537"/>
      <c r="I405" s="538"/>
    </row>
    <row r="406" spans="1:9" ht="14.4" customHeight="1">
      <c r="A406" s="64" t="s">
        <v>1587</v>
      </c>
      <c r="B406" s="65">
        <v>20</v>
      </c>
      <c r="C406" s="63"/>
      <c r="D406" s="304" t="s">
        <v>2710</v>
      </c>
      <c r="E406" s="536" t="s">
        <v>2711</v>
      </c>
      <c r="F406" s="537"/>
      <c r="G406" s="537"/>
      <c r="H406" s="537"/>
      <c r="I406" s="538"/>
    </row>
    <row r="407" spans="1:9" ht="27.9" customHeight="1">
      <c r="A407" s="64" t="s">
        <v>1588</v>
      </c>
      <c r="B407" s="65">
        <v>14</v>
      </c>
      <c r="C407" s="63"/>
      <c r="D407" s="304" t="s">
        <v>2712</v>
      </c>
      <c r="E407" s="536" t="s">
        <v>2713</v>
      </c>
      <c r="F407" s="537"/>
      <c r="G407" s="537"/>
      <c r="H407" s="537"/>
      <c r="I407" s="538"/>
    </row>
    <row r="408" spans="1:9" ht="14.4" customHeight="1">
      <c r="A408" s="64" t="s">
        <v>1589</v>
      </c>
      <c r="B408" s="65">
        <v>9</v>
      </c>
      <c r="C408" s="63"/>
      <c r="D408" s="304" t="s">
        <v>2714</v>
      </c>
      <c r="E408" s="536" t="s">
        <v>2715</v>
      </c>
      <c r="F408" s="537"/>
      <c r="G408" s="537"/>
      <c r="H408" s="537"/>
      <c r="I408" s="538"/>
    </row>
    <row r="409" spans="1:9" ht="27.9" customHeight="1">
      <c r="A409" s="64" t="s">
        <v>1590</v>
      </c>
      <c r="B409" s="65">
        <v>7</v>
      </c>
      <c r="C409" s="63"/>
      <c r="D409" s="304" t="s">
        <v>2716</v>
      </c>
      <c r="E409" s="536" t="s">
        <v>2717</v>
      </c>
      <c r="F409" s="537"/>
      <c r="G409" s="537"/>
      <c r="H409" s="537"/>
      <c r="I409" s="538"/>
    </row>
    <row r="410" spans="1:9" ht="14.4" customHeight="1">
      <c r="A410" s="64" t="s">
        <v>1591</v>
      </c>
      <c r="B410" s="65">
        <v>12</v>
      </c>
      <c r="C410" s="63"/>
      <c r="D410" s="304" t="s">
        <v>2718</v>
      </c>
      <c r="E410" s="536" t="s">
        <v>2719</v>
      </c>
      <c r="F410" s="537"/>
      <c r="G410" s="537"/>
      <c r="H410" s="537"/>
      <c r="I410" s="538"/>
    </row>
    <row r="411" spans="1:9" ht="14.4" customHeight="1">
      <c r="A411" s="64" t="s">
        <v>1592</v>
      </c>
      <c r="B411" s="65">
        <v>12</v>
      </c>
      <c r="C411" s="63"/>
      <c r="D411" s="304" t="s">
        <v>2720</v>
      </c>
      <c r="E411" s="536" t="s">
        <v>2721</v>
      </c>
      <c r="F411" s="537"/>
      <c r="G411" s="537"/>
      <c r="H411" s="537"/>
      <c r="I411" s="538"/>
    </row>
    <row r="412" spans="1:9" ht="14.4" customHeight="1">
      <c r="A412" s="64" t="s">
        <v>1593</v>
      </c>
      <c r="B412" s="65">
        <v>17</v>
      </c>
      <c r="C412" s="63"/>
      <c r="D412" s="304" t="s">
        <v>2722</v>
      </c>
      <c r="E412" s="536" t="s">
        <v>2723</v>
      </c>
      <c r="F412" s="537"/>
      <c r="G412" s="537"/>
      <c r="H412" s="537"/>
      <c r="I412" s="538"/>
    </row>
    <row r="413" spans="1:9" ht="14.4" customHeight="1">
      <c r="A413" s="64" t="s">
        <v>1594</v>
      </c>
      <c r="B413" s="65">
        <v>7</v>
      </c>
      <c r="C413" s="63"/>
      <c r="D413" s="304" t="s">
        <v>2724</v>
      </c>
      <c r="E413" s="536" t="s">
        <v>2725</v>
      </c>
      <c r="F413" s="537"/>
      <c r="G413" s="537"/>
      <c r="H413" s="537"/>
      <c r="I413" s="538"/>
    </row>
    <row r="414" spans="1:9" ht="14.4" customHeight="1">
      <c r="A414" s="64" t="s">
        <v>1595</v>
      </c>
      <c r="B414" s="65">
        <v>3</v>
      </c>
      <c r="C414" s="63"/>
      <c r="D414" s="304" t="s">
        <v>2726</v>
      </c>
      <c r="E414" s="536" t="s">
        <v>2727</v>
      </c>
      <c r="F414" s="537"/>
      <c r="G414" s="537"/>
      <c r="H414" s="537"/>
      <c r="I414" s="538"/>
    </row>
    <row r="415" spans="1:9" ht="14.4" customHeight="1">
      <c r="A415" s="64" t="s">
        <v>1596</v>
      </c>
      <c r="B415" s="65">
        <v>8</v>
      </c>
      <c r="C415" s="63"/>
      <c r="D415" s="304" t="s">
        <v>2728</v>
      </c>
      <c r="E415" s="536" t="s">
        <v>2729</v>
      </c>
      <c r="F415" s="537"/>
      <c r="G415" s="537"/>
      <c r="H415" s="537"/>
      <c r="I415" s="538"/>
    </row>
    <row r="416" spans="1:9" ht="14.4" customHeight="1">
      <c r="A416" s="64" t="s">
        <v>1597</v>
      </c>
      <c r="B416" s="65">
        <v>15</v>
      </c>
      <c r="C416" s="63"/>
      <c r="D416" s="304" t="s">
        <v>2730</v>
      </c>
      <c r="E416" s="536" t="s">
        <v>2731</v>
      </c>
      <c r="F416" s="537"/>
      <c r="G416" s="537"/>
      <c r="H416" s="537"/>
      <c r="I416" s="538"/>
    </row>
    <row r="417" spans="1:9" ht="14.4" customHeight="1">
      <c r="A417" s="64" t="s">
        <v>1598</v>
      </c>
      <c r="B417" s="65">
        <v>10</v>
      </c>
      <c r="C417" s="63"/>
      <c r="D417" s="304" t="s">
        <v>2732</v>
      </c>
      <c r="E417" s="536" t="s">
        <v>2733</v>
      </c>
      <c r="F417" s="537"/>
      <c r="G417" s="537"/>
      <c r="H417" s="537"/>
      <c r="I417" s="538"/>
    </row>
    <row r="418" spans="1:9" ht="14.4" customHeight="1">
      <c r="A418" s="64" t="s">
        <v>1599</v>
      </c>
      <c r="B418" s="65">
        <v>12</v>
      </c>
      <c r="C418" s="63"/>
      <c r="D418" s="304" t="s">
        <v>2734</v>
      </c>
      <c r="E418" s="536" t="s">
        <v>2735</v>
      </c>
      <c r="F418" s="537"/>
      <c r="G418" s="537"/>
      <c r="H418" s="537"/>
      <c r="I418" s="538"/>
    </row>
    <row r="419" spans="1:9" ht="14.4" customHeight="1">
      <c r="A419" s="64" t="s">
        <v>1600</v>
      </c>
      <c r="B419" s="65">
        <v>12</v>
      </c>
      <c r="C419" s="63"/>
      <c r="D419" s="304" t="s">
        <v>2736</v>
      </c>
      <c r="E419" s="536" t="s">
        <v>2737</v>
      </c>
      <c r="F419" s="537"/>
      <c r="G419" s="537"/>
      <c r="H419" s="537"/>
      <c r="I419" s="538"/>
    </row>
    <row r="420" spans="1:9" ht="14.4" customHeight="1">
      <c r="A420" s="64" t="s">
        <v>1109</v>
      </c>
      <c r="B420" s="65">
        <v>19</v>
      </c>
      <c r="C420" s="63"/>
      <c r="D420" s="304" t="s">
        <v>2738</v>
      </c>
      <c r="E420" s="536" t="s">
        <v>2739</v>
      </c>
      <c r="F420" s="537"/>
      <c r="G420" s="537"/>
      <c r="H420" s="537"/>
      <c r="I420" s="538"/>
    </row>
    <row r="421" spans="1:9" ht="14.4" customHeight="1">
      <c r="A421" s="64" t="s">
        <v>1110</v>
      </c>
      <c r="B421" s="65">
        <v>4</v>
      </c>
      <c r="C421" s="63"/>
      <c r="D421" s="304" t="s">
        <v>2740</v>
      </c>
      <c r="E421" s="536" t="s">
        <v>2741</v>
      </c>
      <c r="F421" s="537"/>
      <c r="G421" s="537"/>
      <c r="H421" s="537"/>
      <c r="I421" s="538"/>
    </row>
    <row r="422" spans="1:9" ht="14.4" customHeight="1">
      <c r="A422" s="64" t="s">
        <v>1111</v>
      </c>
      <c r="B422" s="65">
        <v>19</v>
      </c>
      <c r="C422" s="63"/>
      <c r="D422" s="304" t="s">
        <v>2742</v>
      </c>
      <c r="E422" s="536" t="s">
        <v>2743</v>
      </c>
      <c r="F422" s="537"/>
      <c r="G422" s="537"/>
      <c r="H422" s="537"/>
      <c r="I422" s="538"/>
    </row>
    <row r="423" spans="1:9" ht="14.4" customHeight="1">
      <c r="A423" s="64" t="s">
        <v>1112</v>
      </c>
      <c r="B423" s="65">
        <v>6</v>
      </c>
      <c r="C423" s="63"/>
      <c r="D423" s="304" t="s">
        <v>2744</v>
      </c>
      <c r="E423" s="536" t="s">
        <v>2745</v>
      </c>
      <c r="F423" s="537"/>
      <c r="G423" s="537"/>
      <c r="H423" s="537"/>
      <c r="I423" s="538"/>
    </row>
    <row r="424" spans="1:9" ht="14.4" customHeight="1">
      <c r="A424" s="64" t="s">
        <v>1113</v>
      </c>
      <c r="B424" s="65">
        <v>17</v>
      </c>
      <c r="C424" s="63"/>
      <c r="D424" s="304" t="s">
        <v>2746</v>
      </c>
      <c r="E424" s="536" t="s">
        <v>2747</v>
      </c>
      <c r="F424" s="537"/>
      <c r="G424" s="537"/>
      <c r="H424" s="537"/>
      <c r="I424" s="538"/>
    </row>
    <row r="425" spans="1:9" ht="14.4" customHeight="1">
      <c r="A425" s="64" t="s">
        <v>1114</v>
      </c>
      <c r="B425" s="65">
        <v>10</v>
      </c>
      <c r="C425" s="63"/>
      <c r="D425" s="304" t="s">
        <v>2748</v>
      </c>
      <c r="E425" s="536" t="s">
        <v>2749</v>
      </c>
      <c r="F425" s="537"/>
      <c r="G425" s="537"/>
      <c r="H425" s="537"/>
      <c r="I425" s="538"/>
    </row>
    <row r="426" spans="1:9" ht="14.4" customHeight="1">
      <c r="A426" s="64" t="s">
        <v>1115</v>
      </c>
      <c r="B426" s="65">
        <v>17</v>
      </c>
      <c r="C426" s="63"/>
      <c r="D426" s="304" t="s">
        <v>2750</v>
      </c>
      <c r="E426" s="536" t="s">
        <v>2751</v>
      </c>
      <c r="F426" s="537"/>
      <c r="G426" s="537"/>
      <c r="H426" s="537"/>
      <c r="I426" s="538"/>
    </row>
    <row r="427" spans="1:9" ht="14.4" customHeight="1">
      <c r="A427" s="64" t="s">
        <v>1116</v>
      </c>
      <c r="B427" s="65">
        <v>5</v>
      </c>
      <c r="C427" s="63"/>
      <c r="D427" s="304" t="s">
        <v>2752</v>
      </c>
      <c r="E427" s="536" t="s">
        <v>2753</v>
      </c>
      <c r="F427" s="537"/>
      <c r="G427" s="537"/>
      <c r="H427" s="537"/>
      <c r="I427" s="538"/>
    </row>
    <row r="428" spans="1:9" ht="14.4" customHeight="1">
      <c r="A428" s="64" t="s">
        <v>1117</v>
      </c>
      <c r="B428" s="65">
        <v>13</v>
      </c>
      <c r="C428" s="63"/>
      <c r="D428" s="304" t="s">
        <v>2754</v>
      </c>
      <c r="E428" s="536" t="s">
        <v>2755</v>
      </c>
      <c r="F428" s="537"/>
      <c r="G428" s="537"/>
      <c r="H428" s="537"/>
      <c r="I428" s="538"/>
    </row>
    <row r="429" spans="1:9" ht="14.4" customHeight="1">
      <c r="A429" s="64" t="s">
        <v>1118</v>
      </c>
      <c r="B429" s="65">
        <v>12</v>
      </c>
      <c r="C429" s="63"/>
      <c r="D429" s="304" t="s">
        <v>2756</v>
      </c>
      <c r="E429" s="536" t="s">
        <v>2757</v>
      </c>
      <c r="F429" s="537"/>
      <c r="G429" s="537"/>
      <c r="H429" s="537"/>
      <c r="I429" s="538"/>
    </row>
    <row r="430" spans="1:9" ht="14.4" customHeight="1">
      <c r="A430" s="64" t="s">
        <v>1119</v>
      </c>
      <c r="B430" s="65">
        <v>17</v>
      </c>
      <c r="C430" s="63"/>
      <c r="D430" s="304" t="s">
        <v>2758</v>
      </c>
      <c r="E430" s="536" t="s">
        <v>2759</v>
      </c>
      <c r="F430" s="537"/>
      <c r="G430" s="537"/>
      <c r="H430" s="537"/>
      <c r="I430" s="538"/>
    </row>
    <row r="431" spans="1:9" ht="14.4" customHeight="1">
      <c r="A431" s="64" t="s">
        <v>1120</v>
      </c>
      <c r="B431" s="65">
        <v>16</v>
      </c>
      <c r="C431" s="63"/>
      <c r="D431" s="304" t="s">
        <v>2760</v>
      </c>
      <c r="E431" s="536" t="s">
        <v>2761</v>
      </c>
      <c r="F431" s="537"/>
      <c r="G431" s="537"/>
      <c r="H431" s="537"/>
      <c r="I431" s="538"/>
    </row>
    <row r="432" spans="1:9" ht="14.4" customHeight="1">
      <c r="A432" s="64" t="s">
        <v>1121</v>
      </c>
      <c r="B432" s="65">
        <v>16</v>
      </c>
      <c r="C432" s="63"/>
      <c r="D432" s="304" t="s">
        <v>2762</v>
      </c>
      <c r="E432" s="536" t="s">
        <v>2763</v>
      </c>
      <c r="F432" s="537"/>
      <c r="G432" s="537"/>
      <c r="H432" s="537"/>
      <c r="I432" s="538"/>
    </row>
    <row r="433" spans="1:9" ht="14.4" customHeight="1">
      <c r="A433" s="64" t="s">
        <v>1122</v>
      </c>
      <c r="B433" s="65">
        <v>13</v>
      </c>
      <c r="C433" s="63"/>
      <c r="D433" s="304" t="s">
        <v>2764</v>
      </c>
      <c r="E433" s="536" t="s">
        <v>2765</v>
      </c>
      <c r="F433" s="537"/>
      <c r="G433" s="537"/>
      <c r="H433" s="537"/>
      <c r="I433" s="538"/>
    </row>
    <row r="434" spans="1:9" ht="14.4" customHeight="1">
      <c r="A434" s="64" t="s">
        <v>452</v>
      </c>
      <c r="B434" s="65">
        <v>12</v>
      </c>
      <c r="C434" s="63"/>
      <c r="D434" s="304" t="s">
        <v>2766</v>
      </c>
      <c r="E434" s="536" t="s">
        <v>2767</v>
      </c>
      <c r="F434" s="537"/>
      <c r="G434" s="537"/>
      <c r="H434" s="537"/>
      <c r="I434" s="538"/>
    </row>
    <row r="435" spans="1:9" ht="14.4" customHeight="1">
      <c r="A435" s="64" t="s">
        <v>453</v>
      </c>
      <c r="B435" s="65">
        <v>19</v>
      </c>
      <c r="C435" s="63"/>
      <c r="D435" s="304" t="s">
        <v>2768</v>
      </c>
      <c r="E435" s="536" t="s">
        <v>1257</v>
      </c>
      <c r="F435" s="537"/>
      <c r="G435" s="537"/>
      <c r="H435" s="537"/>
      <c r="I435" s="538"/>
    </row>
    <row r="436" spans="1:9" ht="14.4" customHeight="1">
      <c r="A436" s="64" t="s">
        <v>454</v>
      </c>
      <c r="B436" s="65">
        <v>20</v>
      </c>
      <c r="C436" s="63"/>
      <c r="D436" s="304" t="s">
        <v>2769</v>
      </c>
      <c r="E436" s="536" t="s">
        <v>2770</v>
      </c>
      <c r="F436" s="537"/>
      <c r="G436" s="537"/>
      <c r="H436" s="537"/>
      <c r="I436" s="538"/>
    </row>
    <row r="437" spans="1:9" ht="14.4" customHeight="1">
      <c r="A437" s="64" t="s">
        <v>455</v>
      </c>
      <c r="B437" s="65">
        <v>14</v>
      </c>
      <c r="C437" s="63"/>
      <c r="D437" s="304" t="s">
        <v>2771</v>
      </c>
      <c r="E437" s="536" t="s">
        <v>2772</v>
      </c>
      <c r="F437" s="537"/>
      <c r="G437" s="537"/>
      <c r="H437" s="537"/>
      <c r="I437" s="538"/>
    </row>
    <row r="438" spans="1:9" ht="14.4" customHeight="1">
      <c r="A438" s="64" t="s">
        <v>456</v>
      </c>
      <c r="B438" s="65">
        <v>2</v>
      </c>
      <c r="C438" s="63"/>
      <c r="D438" s="304" t="s">
        <v>2773</v>
      </c>
      <c r="E438" s="536" t="s">
        <v>2774</v>
      </c>
      <c r="F438" s="537"/>
      <c r="G438" s="537"/>
      <c r="H438" s="537"/>
      <c r="I438" s="538"/>
    </row>
    <row r="439" spans="1:9" ht="14.4" customHeight="1">
      <c r="A439" s="64" t="s">
        <v>457</v>
      </c>
      <c r="B439" s="65">
        <v>1</v>
      </c>
      <c r="C439" s="63"/>
      <c r="D439" s="304" t="s">
        <v>2775</v>
      </c>
      <c r="E439" s="536" t="s">
        <v>2776</v>
      </c>
      <c r="F439" s="537"/>
      <c r="G439" s="537"/>
      <c r="H439" s="537"/>
      <c r="I439" s="538"/>
    </row>
    <row r="440" spans="1:9" ht="14.4" customHeight="1">
      <c r="A440" s="64" t="s">
        <v>458</v>
      </c>
      <c r="B440" s="65">
        <v>17</v>
      </c>
      <c r="C440" s="63"/>
      <c r="D440" s="304" t="s">
        <v>2777</v>
      </c>
      <c r="E440" s="536" t="s">
        <v>2778</v>
      </c>
      <c r="F440" s="537"/>
      <c r="G440" s="537"/>
      <c r="H440" s="537"/>
      <c r="I440" s="538"/>
    </row>
    <row r="441" spans="1:9" ht="14.4" customHeight="1">
      <c r="A441" s="64" t="s">
        <v>459</v>
      </c>
      <c r="B441" s="65">
        <v>10</v>
      </c>
      <c r="C441" s="63"/>
      <c r="D441" s="304" t="s">
        <v>2779</v>
      </c>
      <c r="E441" s="536" t="s">
        <v>1685</v>
      </c>
      <c r="F441" s="537"/>
      <c r="G441" s="537"/>
      <c r="H441" s="537"/>
      <c r="I441" s="538"/>
    </row>
    <row r="442" spans="1:9" ht="14.4" customHeight="1">
      <c r="A442" s="64" t="s">
        <v>460</v>
      </c>
      <c r="B442" s="65">
        <v>13</v>
      </c>
      <c r="C442" s="63"/>
      <c r="D442" s="304" t="s">
        <v>2780</v>
      </c>
      <c r="E442" s="536" t="s">
        <v>2781</v>
      </c>
      <c r="F442" s="537"/>
      <c r="G442" s="537"/>
      <c r="H442" s="537"/>
      <c r="I442" s="538"/>
    </row>
    <row r="443" spans="1:9" ht="14.4" customHeight="1">
      <c r="A443" s="64" t="s">
        <v>461</v>
      </c>
      <c r="B443" s="65">
        <v>3</v>
      </c>
      <c r="C443" s="63"/>
      <c r="D443" s="304" t="s">
        <v>2782</v>
      </c>
      <c r="E443" s="536" t="s">
        <v>2783</v>
      </c>
      <c r="F443" s="537"/>
      <c r="G443" s="537"/>
      <c r="H443" s="537"/>
      <c r="I443" s="538"/>
    </row>
    <row r="444" spans="1:9" ht="14.4" customHeight="1">
      <c r="A444" s="64" t="s">
        <v>462</v>
      </c>
      <c r="B444" s="65">
        <v>17</v>
      </c>
      <c r="C444" s="63"/>
      <c r="D444" s="304" t="s">
        <v>2784</v>
      </c>
      <c r="E444" s="536" t="s">
        <v>2785</v>
      </c>
      <c r="F444" s="537"/>
      <c r="G444" s="537"/>
      <c r="H444" s="537"/>
      <c r="I444" s="538"/>
    </row>
    <row r="445" spans="1:9" ht="14.4" customHeight="1">
      <c r="A445" s="64" t="s">
        <v>463</v>
      </c>
      <c r="B445" s="65">
        <v>17</v>
      </c>
      <c r="C445" s="63"/>
      <c r="D445" s="304" t="s">
        <v>2786</v>
      </c>
      <c r="E445" s="536" t="s">
        <v>2787</v>
      </c>
      <c r="F445" s="537"/>
      <c r="G445" s="537"/>
      <c r="H445" s="537"/>
      <c r="I445" s="538"/>
    </row>
    <row r="446" spans="1:9" ht="14.4" customHeight="1">
      <c r="A446" s="64" t="s">
        <v>464</v>
      </c>
      <c r="B446" s="65">
        <v>20</v>
      </c>
      <c r="C446" s="63"/>
      <c r="D446" s="304" t="s">
        <v>2788</v>
      </c>
      <c r="E446" s="536" t="s">
        <v>1686</v>
      </c>
      <c r="F446" s="537"/>
      <c r="G446" s="537"/>
      <c r="H446" s="537"/>
      <c r="I446" s="538"/>
    </row>
    <row r="447" spans="1:9" ht="14.4" customHeight="1">
      <c r="A447" s="64" t="s">
        <v>212</v>
      </c>
      <c r="B447" s="65">
        <v>18</v>
      </c>
      <c r="C447" s="63"/>
      <c r="D447" s="304" t="s">
        <v>2789</v>
      </c>
      <c r="E447" s="536" t="s">
        <v>1391</v>
      </c>
      <c r="F447" s="537"/>
      <c r="G447" s="537"/>
      <c r="H447" s="537"/>
      <c r="I447" s="538"/>
    </row>
    <row r="448" spans="1:9" ht="14.4" customHeight="1">
      <c r="A448" s="64" t="s">
        <v>213</v>
      </c>
      <c r="B448" s="65">
        <v>1</v>
      </c>
      <c r="C448" s="63"/>
      <c r="D448" s="304" t="s">
        <v>2790</v>
      </c>
      <c r="E448" s="536" t="s">
        <v>1687</v>
      </c>
      <c r="F448" s="537"/>
      <c r="G448" s="537"/>
      <c r="H448" s="537"/>
      <c r="I448" s="538"/>
    </row>
    <row r="449" spans="1:9" ht="14.4" customHeight="1">
      <c r="A449" s="64" t="s">
        <v>214</v>
      </c>
      <c r="B449" s="65">
        <v>5</v>
      </c>
      <c r="C449" s="63"/>
      <c r="D449" s="304" t="s">
        <v>2791</v>
      </c>
      <c r="E449" s="536" t="s">
        <v>1392</v>
      </c>
      <c r="F449" s="537"/>
      <c r="G449" s="537"/>
      <c r="H449" s="537"/>
      <c r="I449" s="538"/>
    </row>
    <row r="450" spans="1:9" ht="14.4" customHeight="1">
      <c r="A450" s="64" t="s">
        <v>215</v>
      </c>
      <c r="B450" s="65">
        <v>13</v>
      </c>
      <c r="C450" s="63"/>
      <c r="D450" s="304" t="s">
        <v>2792</v>
      </c>
      <c r="E450" s="536" t="s">
        <v>2793</v>
      </c>
      <c r="F450" s="537"/>
      <c r="G450" s="537"/>
      <c r="H450" s="537"/>
      <c r="I450" s="538"/>
    </row>
    <row r="451" spans="1:9" ht="14.4" customHeight="1">
      <c r="A451" s="64" t="s">
        <v>216</v>
      </c>
      <c r="B451" s="65">
        <v>5</v>
      </c>
      <c r="C451" s="63"/>
      <c r="D451" s="304" t="s">
        <v>2794</v>
      </c>
      <c r="E451" s="536" t="s">
        <v>2795</v>
      </c>
      <c r="F451" s="537"/>
      <c r="G451" s="537"/>
      <c r="H451" s="537"/>
      <c r="I451" s="538"/>
    </row>
    <row r="452" spans="1:9" ht="14.4" customHeight="1">
      <c r="A452" s="64" t="s">
        <v>217</v>
      </c>
      <c r="B452" s="65">
        <v>1</v>
      </c>
      <c r="C452" s="63"/>
      <c r="D452" s="304" t="s">
        <v>2796</v>
      </c>
      <c r="E452" s="536" t="s">
        <v>1393</v>
      </c>
      <c r="F452" s="537"/>
      <c r="G452" s="537"/>
      <c r="H452" s="537"/>
      <c r="I452" s="538"/>
    </row>
    <row r="453" spans="1:9" ht="14.4" customHeight="1">
      <c r="A453" s="64" t="s">
        <v>218</v>
      </c>
      <c r="B453" s="65">
        <v>6</v>
      </c>
      <c r="C453" s="63"/>
      <c r="D453" s="304" t="s">
        <v>2797</v>
      </c>
      <c r="E453" s="536" t="s">
        <v>2798</v>
      </c>
      <c r="F453" s="537"/>
      <c r="G453" s="537"/>
      <c r="H453" s="537"/>
      <c r="I453" s="538"/>
    </row>
    <row r="454" spans="1:9" ht="14.4" customHeight="1">
      <c r="A454" s="64" t="s">
        <v>219</v>
      </c>
      <c r="B454" s="65">
        <v>20</v>
      </c>
      <c r="C454" s="63"/>
      <c r="D454" s="304" t="s">
        <v>2799</v>
      </c>
      <c r="E454" s="536" t="s">
        <v>2800</v>
      </c>
      <c r="F454" s="537"/>
      <c r="G454" s="537"/>
      <c r="H454" s="537"/>
      <c r="I454" s="538"/>
    </row>
    <row r="455" spans="1:9" ht="14.4" customHeight="1">
      <c r="A455" s="64" t="s">
        <v>220</v>
      </c>
      <c r="B455" s="65">
        <v>2</v>
      </c>
      <c r="C455" s="63"/>
      <c r="D455" s="304" t="s">
        <v>2801</v>
      </c>
      <c r="E455" s="536" t="s">
        <v>719</v>
      </c>
      <c r="F455" s="537"/>
      <c r="G455" s="537"/>
      <c r="H455" s="537"/>
      <c r="I455" s="538"/>
    </row>
    <row r="456" spans="1:9" ht="14.4" customHeight="1">
      <c r="A456" s="64" t="s">
        <v>221</v>
      </c>
      <c r="B456" s="65">
        <v>18</v>
      </c>
      <c r="C456" s="63"/>
      <c r="D456" s="304" t="s">
        <v>2802</v>
      </c>
      <c r="E456" s="536" t="s">
        <v>720</v>
      </c>
      <c r="F456" s="537"/>
      <c r="G456" s="537"/>
      <c r="H456" s="537"/>
      <c r="I456" s="538"/>
    </row>
    <row r="457" spans="1:9" ht="14.4" customHeight="1">
      <c r="A457" s="64" t="s">
        <v>222</v>
      </c>
      <c r="B457" s="65">
        <v>20</v>
      </c>
      <c r="C457" s="63"/>
      <c r="D457" s="304" t="s">
        <v>2803</v>
      </c>
      <c r="E457" s="536" t="s">
        <v>1394</v>
      </c>
      <c r="F457" s="537"/>
      <c r="G457" s="537"/>
      <c r="H457" s="537"/>
      <c r="I457" s="538"/>
    </row>
    <row r="458" spans="1:9" ht="14.4" customHeight="1">
      <c r="A458" s="64" t="s">
        <v>223</v>
      </c>
      <c r="B458" s="65">
        <v>6</v>
      </c>
      <c r="C458" s="63"/>
      <c r="D458" s="304" t="s">
        <v>2804</v>
      </c>
      <c r="E458" s="536" t="s">
        <v>1995</v>
      </c>
      <c r="F458" s="537"/>
      <c r="G458" s="537"/>
      <c r="H458" s="537"/>
      <c r="I458" s="538"/>
    </row>
    <row r="459" spans="1:9" ht="14.4" customHeight="1">
      <c r="A459" s="64" t="s">
        <v>224</v>
      </c>
      <c r="B459" s="65">
        <v>18</v>
      </c>
      <c r="C459" s="63"/>
      <c r="D459" s="304" t="s">
        <v>2805</v>
      </c>
      <c r="E459" s="536" t="s">
        <v>721</v>
      </c>
      <c r="F459" s="537"/>
      <c r="G459" s="537"/>
      <c r="H459" s="537"/>
      <c r="I459" s="538"/>
    </row>
    <row r="460" spans="1:9" ht="14.4" customHeight="1">
      <c r="A460" s="64" t="s">
        <v>225</v>
      </c>
      <c r="B460" s="65">
        <v>18</v>
      </c>
      <c r="C460" s="63"/>
      <c r="D460" s="304" t="s">
        <v>2806</v>
      </c>
      <c r="E460" s="536" t="s">
        <v>2807</v>
      </c>
      <c r="F460" s="537"/>
      <c r="G460" s="537"/>
      <c r="H460" s="537"/>
      <c r="I460" s="538"/>
    </row>
    <row r="461" spans="1:9" ht="14.4" customHeight="1">
      <c r="A461" s="64" t="s">
        <v>226</v>
      </c>
      <c r="B461" s="65">
        <v>7</v>
      </c>
      <c r="C461" s="63"/>
      <c r="D461" s="304" t="s">
        <v>2808</v>
      </c>
      <c r="E461" s="536" t="s">
        <v>1567</v>
      </c>
      <c r="F461" s="537"/>
      <c r="G461" s="537"/>
      <c r="H461" s="537"/>
      <c r="I461" s="538"/>
    </row>
    <row r="462" spans="1:9" ht="14.4" customHeight="1">
      <c r="A462" s="64" t="s">
        <v>227</v>
      </c>
      <c r="B462" s="65">
        <v>20</v>
      </c>
      <c r="C462" s="63"/>
      <c r="D462" s="304" t="s">
        <v>2809</v>
      </c>
      <c r="E462" s="536" t="s">
        <v>1568</v>
      </c>
      <c r="F462" s="537"/>
      <c r="G462" s="537"/>
      <c r="H462" s="537"/>
      <c r="I462" s="538"/>
    </row>
    <row r="463" spans="1:9" ht="14.4" customHeight="1">
      <c r="A463" s="64" t="s">
        <v>228</v>
      </c>
      <c r="B463" s="65">
        <v>17</v>
      </c>
      <c r="C463" s="63"/>
      <c r="D463" s="304" t="s">
        <v>2810</v>
      </c>
      <c r="E463" s="536" t="s">
        <v>2811</v>
      </c>
      <c r="F463" s="537"/>
      <c r="G463" s="537"/>
      <c r="H463" s="537"/>
      <c r="I463" s="538"/>
    </row>
    <row r="464" spans="1:9" ht="14.4" customHeight="1">
      <c r="A464" s="64" t="s">
        <v>229</v>
      </c>
      <c r="B464" s="65">
        <v>15</v>
      </c>
      <c r="C464" s="63"/>
      <c r="D464" s="304" t="s">
        <v>2812</v>
      </c>
      <c r="E464" s="536" t="s">
        <v>1569</v>
      </c>
      <c r="F464" s="537"/>
      <c r="G464" s="537"/>
      <c r="H464" s="537"/>
      <c r="I464" s="538"/>
    </row>
    <row r="465" spans="1:9" ht="14.4" customHeight="1">
      <c r="A465" s="64" t="s">
        <v>230</v>
      </c>
      <c r="B465" s="65">
        <v>13</v>
      </c>
      <c r="C465" s="63"/>
      <c r="D465" s="304" t="s">
        <v>2813</v>
      </c>
      <c r="E465" s="536" t="s">
        <v>2814</v>
      </c>
      <c r="F465" s="537"/>
      <c r="G465" s="537"/>
      <c r="H465" s="537"/>
      <c r="I465" s="538"/>
    </row>
    <row r="466" spans="1:9" ht="14.4" customHeight="1">
      <c r="A466" s="64" t="s">
        <v>231</v>
      </c>
      <c r="B466" s="65">
        <v>14</v>
      </c>
      <c r="C466" s="63"/>
      <c r="D466" s="304" t="s">
        <v>2815</v>
      </c>
      <c r="E466" s="536" t="s">
        <v>2816</v>
      </c>
      <c r="F466" s="537"/>
      <c r="G466" s="537"/>
      <c r="H466" s="537"/>
      <c r="I466" s="538"/>
    </row>
    <row r="467" spans="1:9" ht="14.4" customHeight="1">
      <c r="A467" s="64" t="s">
        <v>232</v>
      </c>
      <c r="B467" s="65">
        <v>17</v>
      </c>
      <c r="C467" s="63"/>
      <c r="D467" s="304" t="s">
        <v>2817</v>
      </c>
      <c r="E467" s="536" t="s">
        <v>1570</v>
      </c>
      <c r="F467" s="537"/>
      <c r="G467" s="537"/>
      <c r="H467" s="537"/>
      <c r="I467" s="538"/>
    </row>
    <row r="468" spans="1:9" ht="14.4" customHeight="1">
      <c r="A468" s="64" t="s">
        <v>233</v>
      </c>
      <c r="B468" s="65">
        <v>10</v>
      </c>
      <c r="C468" s="63"/>
      <c r="D468" s="304" t="s">
        <v>2818</v>
      </c>
      <c r="E468" s="536" t="s">
        <v>1571</v>
      </c>
      <c r="F468" s="537"/>
      <c r="G468" s="537"/>
      <c r="H468" s="537"/>
      <c r="I468" s="538"/>
    </row>
    <row r="469" spans="1:9" ht="14.4" customHeight="1">
      <c r="A469" s="64" t="s">
        <v>234</v>
      </c>
      <c r="B469" s="65">
        <v>7</v>
      </c>
      <c r="C469" s="63"/>
      <c r="D469" s="304" t="s">
        <v>2819</v>
      </c>
      <c r="E469" s="536" t="s">
        <v>2820</v>
      </c>
      <c r="F469" s="537"/>
      <c r="G469" s="537"/>
      <c r="H469" s="537"/>
      <c r="I469" s="538"/>
    </row>
    <row r="470" spans="1:9" ht="14.4" customHeight="1">
      <c r="A470" s="64" t="s">
        <v>235</v>
      </c>
      <c r="B470" s="65">
        <v>16</v>
      </c>
      <c r="C470" s="63"/>
      <c r="D470" s="304" t="s">
        <v>2821</v>
      </c>
      <c r="E470" s="536" t="s">
        <v>1727</v>
      </c>
      <c r="F470" s="537"/>
      <c r="G470" s="537"/>
      <c r="H470" s="537"/>
      <c r="I470" s="538"/>
    </row>
    <row r="471" spans="1:9" ht="14.4" customHeight="1">
      <c r="A471" s="64" t="s">
        <v>236</v>
      </c>
      <c r="B471" s="65">
        <v>20</v>
      </c>
      <c r="C471" s="63"/>
      <c r="D471" s="304" t="s">
        <v>2822</v>
      </c>
      <c r="E471" s="536" t="s">
        <v>1728</v>
      </c>
      <c r="F471" s="537"/>
      <c r="G471" s="537"/>
      <c r="H471" s="537"/>
      <c r="I471" s="538"/>
    </row>
    <row r="472" spans="1:9" ht="14.4" customHeight="1">
      <c r="A472" s="64" t="s">
        <v>237</v>
      </c>
      <c r="B472" s="65">
        <v>18</v>
      </c>
      <c r="C472" s="63"/>
      <c r="D472" s="304" t="s">
        <v>2823</v>
      </c>
      <c r="E472" s="536" t="s">
        <v>1729</v>
      </c>
      <c r="F472" s="537"/>
      <c r="G472" s="537"/>
      <c r="H472" s="537"/>
      <c r="I472" s="538"/>
    </row>
    <row r="473" spans="1:9" ht="14.4" customHeight="1">
      <c r="A473" s="64" t="s">
        <v>238</v>
      </c>
      <c r="B473" s="65">
        <v>18</v>
      </c>
      <c r="C473" s="63"/>
      <c r="D473" s="304" t="s">
        <v>2824</v>
      </c>
      <c r="E473" s="536" t="s">
        <v>2825</v>
      </c>
      <c r="F473" s="537"/>
      <c r="G473" s="537"/>
      <c r="H473" s="537"/>
      <c r="I473" s="538"/>
    </row>
    <row r="474" spans="1:9" ht="14.4" customHeight="1">
      <c r="A474" s="64" t="s">
        <v>239</v>
      </c>
      <c r="B474" s="65">
        <v>15</v>
      </c>
      <c r="C474" s="63"/>
      <c r="D474" s="304" t="s">
        <v>2826</v>
      </c>
      <c r="E474" s="536" t="s">
        <v>1390</v>
      </c>
      <c r="F474" s="537"/>
      <c r="G474" s="537"/>
      <c r="H474" s="537"/>
      <c r="I474" s="538"/>
    </row>
    <row r="475" spans="1:9" ht="14.4" customHeight="1">
      <c r="A475" s="64" t="s">
        <v>240</v>
      </c>
      <c r="B475" s="65">
        <v>13</v>
      </c>
      <c r="C475" s="63"/>
      <c r="D475" s="304" t="s">
        <v>2827</v>
      </c>
      <c r="E475" s="536" t="s">
        <v>2828</v>
      </c>
      <c r="F475" s="537"/>
      <c r="G475" s="537"/>
      <c r="H475" s="537"/>
      <c r="I475" s="538"/>
    </row>
    <row r="476" spans="1:9" ht="14.4" customHeight="1">
      <c r="A476" s="64" t="s">
        <v>241</v>
      </c>
      <c r="B476" s="65">
        <v>16</v>
      </c>
      <c r="C476" s="63"/>
      <c r="D476" s="304" t="s">
        <v>2829</v>
      </c>
      <c r="E476" s="536" t="s">
        <v>2830</v>
      </c>
      <c r="F476" s="537"/>
      <c r="G476" s="537"/>
      <c r="H476" s="537"/>
      <c r="I476" s="538"/>
    </row>
    <row r="477" spans="1:9" ht="14.4" customHeight="1">
      <c r="A477" s="64" t="s">
        <v>242</v>
      </c>
      <c r="B477" s="65">
        <v>3</v>
      </c>
      <c r="C477" s="63"/>
      <c r="D477" s="304" t="s">
        <v>2831</v>
      </c>
      <c r="E477" s="536" t="s">
        <v>2832</v>
      </c>
      <c r="F477" s="537"/>
      <c r="G477" s="537"/>
      <c r="H477" s="537"/>
      <c r="I477" s="538"/>
    </row>
    <row r="478" spans="1:9" ht="14.4" customHeight="1">
      <c r="A478" s="64" t="s">
        <v>243</v>
      </c>
      <c r="B478" s="65">
        <v>16</v>
      </c>
      <c r="C478" s="63"/>
      <c r="D478" s="304" t="s">
        <v>2833</v>
      </c>
      <c r="E478" s="536" t="s">
        <v>2834</v>
      </c>
      <c r="F478" s="537"/>
      <c r="G478" s="537"/>
      <c r="H478" s="537"/>
      <c r="I478" s="538"/>
    </row>
    <row r="479" spans="1:9" ht="14.4" customHeight="1">
      <c r="A479" s="64" t="s">
        <v>244</v>
      </c>
      <c r="B479" s="65">
        <v>4</v>
      </c>
      <c r="C479" s="63"/>
      <c r="D479" s="304" t="s">
        <v>2835</v>
      </c>
      <c r="E479" s="536" t="s">
        <v>1730</v>
      </c>
      <c r="F479" s="537"/>
      <c r="G479" s="537"/>
      <c r="H479" s="537"/>
      <c r="I479" s="538"/>
    </row>
    <row r="480" spans="1:9" ht="14.4" customHeight="1">
      <c r="A480" s="64" t="s">
        <v>245</v>
      </c>
      <c r="B480" s="65">
        <v>16</v>
      </c>
      <c r="C480" s="63"/>
      <c r="D480" s="304" t="s">
        <v>2836</v>
      </c>
      <c r="E480" s="536" t="s">
        <v>2837</v>
      </c>
      <c r="F480" s="537"/>
      <c r="G480" s="537"/>
      <c r="H480" s="537"/>
      <c r="I480" s="538"/>
    </row>
    <row r="481" spans="1:9" ht="14.4" customHeight="1">
      <c r="A481" s="64" t="s">
        <v>465</v>
      </c>
      <c r="B481" s="65">
        <v>15</v>
      </c>
      <c r="C481" s="63"/>
      <c r="D481" s="304" t="s">
        <v>2838</v>
      </c>
      <c r="E481" s="536" t="s">
        <v>2839</v>
      </c>
      <c r="F481" s="537"/>
      <c r="G481" s="537"/>
      <c r="H481" s="537"/>
      <c r="I481" s="538"/>
    </row>
    <row r="482" spans="1:9" ht="14.4" customHeight="1">
      <c r="A482" s="64" t="s">
        <v>466</v>
      </c>
      <c r="B482" s="65">
        <v>17</v>
      </c>
      <c r="C482" s="63"/>
      <c r="D482" s="304" t="s">
        <v>2840</v>
      </c>
      <c r="E482" s="536" t="s">
        <v>2841</v>
      </c>
      <c r="F482" s="537"/>
      <c r="G482" s="537"/>
      <c r="H482" s="537"/>
      <c r="I482" s="538"/>
    </row>
    <row r="483" spans="1:9" ht="14.4" customHeight="1">
      <c r="A483" s="64" t="s">
        <v>467</v>
      </c>
      <c r="B483" s="65">
        <v>14</v>
      </c>
      <c r="C483" s="63"/>
      <c r="D483" s="304" t="s">
        <v>2842</v>
      </c>
      <c r="E483" s="536" t="s">
        <v>686</v>
      </c>
      <c r="F483" s="537"/>
      <c r="G483" s="537"/>
      <c r="H483" s="537"/>
      <c r="I483" s="538"/>
    </row>
    <row r="484" spans="1:9" ht="14.4" customHeight="1">
      <c r="A484" s="64" t="s">
        <v>468</v>
      </c>
      <c r="B484" s="65">
        <v>5</v>
      </c>
      <c r="C484" s="63"/>
      <c r="D484" s="304" t="s">
        <v>2843</v>
      </c>
      <c r="E484" s="536" t="s">
        <v>1731</v>
      </c>
      <c r="F484" s="537"/>
      <c r="G484" s="537"/>
      <c r="H484" s="537"/>
      <c r="I484" s="538"/>
    </row>
    <row r="485" spans="1:9" ht="14.4" customHeight="1">
      <c r="A485" s="64" t="s">
        <v>469</v>
      </c>
      <c r="B485" s="65">
        <v>17</v>
      </c>
      <c r="C485" s="63"/>
      <c r="D485" s="304" t="s">
        <v>2844</v>
      </c>
      <c r="E485" s="536" t="s">
        <v>2845</v>
      </c>
      <c r="F485" s="537"/>
      <c r="G485" s="537"/>
      <c r="H485" s="537"/>
      <c r="I485" s="538"/>
    </row>
    <row r="486" spans="1:9" ht="14.4" customHeight="1">
      <c r="A486" s="64" t="s">
        <v>470</v>
      </c>
      <c r="B486" s="65">
        <v>19</v>
      </c>
      <c r="C486" s="63"/>
      <c r="D486" s="304" t="s">
        <v>2846</v>
      </c>
      <c r="E486" s="536" t="s">
        <v>2847</v>
      </c>
      <c r="F486" s="537"/>
      <c r="G486" s="537"/>
      <c r="H486" s="537"/>
      <c r="I486" s="538"/>
    </row>
    <row r="487" spans="1:9" ht="14.4" customHeight="1">
      <c r="A487" s="64" t="s">
        <v>471</v>
      </c>
      <c r="B487" s="65">
        <v>16</v>
      </c>
      <c r="C487" s="63"/>
      <c r="D487" s="304" t="s">
        <v>2848</v>
      </c>
      <c r="E487" s="536" t="s">
        <v>2849</v>
      </c>
      <c r="F487" s="537"/>
      <c r="G487" s="537"/>
      <c r="H487" s="537"/>
      <c r="I487" s="538"/>
    </row>
    <row r="488" spans="1:9" ht="14.4" customHeight="1">
      <c r="A488" s="64" t="s">
        <v>472</v>
      </c>
      <c r="B488" s="65">
        <v>17</v>
      </c>
      <c r="C488" s="63"/>
      <c r="D488" s="304" t="s">
        <v>2850</v>
      </c>
      <c r="E488" s="536" t="s">
        <v>3247</v>
      </c>
      <c r="F488" s="537"/>
      <c r="G488" s="537"/>
      <c r="H488" s="537"/>
      <c r="I488" s="538"/>
    </row>
    <row r="489" spans="1:9" ht="14.4" customHeight="1">
      <c r="A489" s="64" t="s">
        <v>473</v>
      </c>
      <c r="B489" s="65">
        <v>2</v>
      </c>
      <c r="C489" s="63"/>
      <c r="D489" s="304" t="s">
        <v>2851</v>
      </c>
      <c r="E489" s="536" t="s">
        <v>2852</v>
      </c>
      <c r="F489" s="537"/>
      <c r="G489" s="537"/>
      <c r="H489" s="537"/>
      <c r="I489" s="538"/>
    </row>
    <row r="490" spans="1:9" ht="14.4" customHeight="1">
      <c r="A490" s="64" t="s">
        <v>474</v>
      </c>
      <c r="B490" s="65">
        <v>9</v>
      </c>
      <c r="C490" s="63"/>
      <c r="D490" s="304" t="s">
        <v>2853</v>
      </c>
      <c r="E490" s="536" t="s">
        <v>1601</v>
      </c>
      <c r="F490" s="537"/>
      <c r="G490" s="537"/>
      <c r="H490" s="537"/>
      <c r="I490" s="538"/>
    </row>
    <row r="491" spans="1:9" ht="14.4" customHeight="1">
      <c r="A491" s="64" t="s">
        <v>475</v>
      </c>
      <c r="B491" s="65">
        <v>18</v>
      </c>
      <c r="C491" s="63"/>
      <c r="D491" s="304" t="s">
        <v>2854</v>
      </c>
      <c r="E491" s="536" t="s">
        <v>725</v>
      </c>
      <c r="F491" s="537"/>
      <c r="G491" s="537"/>
      <c r="H491" s="537"/>
      <c r="I491" s="538"/>
    </row>
    <row r="492" spans="1:9" ht="14.4" customHeight="1">
      <c r="A492" s="64" t="s">
        <v>476</v>
      </c>
      <c r="B492" s="65">
        <v>15</v>
      </c>
      <c r="C492" s="63"/>
      <c r="D492" s="304" t="s">
        <v>2855</v>
      </c>
      <c r="E492" s="536" t="s">
        <v>726</v>
      </c>
      <c r="F492" s="537"/>
      <c r="G492" s="537"/>
      <c r="H492" s="537"/>
      <c r="I492" s="538"/>
    </row>
    <row r="493" spans="1:9" ht="14.4" customHeight="1">
      <c r="A493" s="64" t="s">
        <v>477</v>
      </c>
      <c r="B493" s="65">
        <v>14</v>
      </c>
      <c r="C493" s="63"/>
      <c r="D493" s="304" t="s">
        <v>2856</v>
      </c>
      <c r="E493" s="536" t="s">
        <v>2857</v>
      </c>
      <c r="F493" s="537"/>
      <c r="G493" s="537"/>
      <c r="H493" s="537"/>
      <c r="I493" s="538"/>
    </row>
    <row r="494" spans="1:9" ht="14.4" customHeight="1">
      <c r="A494" s="64" t="s">
        <v>478</v>
      </c>
      <c r="B494" s="65">
        <v>5</v>
      </c>
      <c r="C494" s="63"/>
      <c r="D494" s="304" t="s">
        <v>2858</v>
      </c>
      <c r="E494" s="536" t="s">
        <v>2859</v>
      </c>
      <c r="F494" s="537"/>
      <c r="G494" s="537"/>
      <c r="H494" s="537"/>
      <c r="I494" s="538"/>
    </row>
    <row r="495" spans="1:9" ht="14.4" customHeight="1">
      <c r="A495" s="64" t="s">
        <v>479</v>
      </c>
      <c r="B495" s="65">
        <v>5</v>
      </c>
      <c r="C495" s="63"/>
      <c r="D495" s="304" t="s">
        <v>2860</v>
      </c>
      <c r="E495" s="536" t="s">
        <v>729</v>
      </c>
      <c r="F495" s="537"/>
      <c r="G495" s="537"/>
      <c r="H495" s="537"/>
      <c r="I495" s="538"/>
    </row>
    <row r="496" spans="1:9" ht="14.4" customHeight="1">
      <c r="A496" s="64" t="s">
        <v>722</v>
      </c>
      <c r="B496" s="65">
        <v>19</v>
      </c>
      <c r="C496" s="63"/>
      <c r="D496" s="304" t="s">
        <v>2861</v>
      </c>
      <c r="E496" s="536" t="s">
        <v>2862</v>
      </c>
      <c r="F496" s="537"/>
      <c r="G496" s="537"/>
      <c r="H496" s="537"/>
      <c r="I496" s="538"/>
    </row>
    <row r="497" spans="1:9" ht="14.4" customHeight="1">
      <c r="A497" s="64" t="s">
        <v>723</v>
      </c>
      <c r="B497" s="65">
        <v>11</v>
      </c>
      <c r="C497" s="63"/>
      <c r="D497" s="304" t="s">
        <v>2863</v>
      </c>
      <c r="E497" s="536" t="s">
        <v>2864</v>
      </c>
      <c r="F497" s="537"/>
      <c r="G497" s="537"/>
      <c r="H497" s="537"/>
      <c r="I497" s="538"/>
    </row>
    <row r="498" spans="1:9" ht="14.4" customHeight="1">
      <c r="A498" s="64" t="s">
        <v>724</v>
      </c>
      <c r="B498" s="65">
        <v>1</v>
      </c>
      <c r="C498" s="63"/>
      <c r="D498" s="304" t="s">
        <v>2865</v>
      </c>
      <c r="E498" s="536" t="s">
        <v>2866</v>
      </c>
      <c r="F498" s="537"/>
      <c r="G498" s="537"/>
      <c r="H498" s="537"/>
      <c r="I498" s="538"/>
    </row>
    <row r="499" spans="1:9" ht="14.4" customHeight="1">
      <c r="A499" s="64" t="s">
        <v>1858</v>
      </c>
      <c r="B499" s="65">
        <v>12</v>
      </c>
      <c r="C499" s="63"/>
      <c r="D499" s="304" t="s">
        <v>2867</v>
      </c>
      <c r="E499" s="536" t="s">
        <v>727</v>
      </c>
      <c r="F499" s="537"/>
      <c r="G499" s="537"/>
      <c r="H499" s="537"/>
      <c r="I499" s="538"/>
    </row>
    <row r="500" spans="1:9" ht="14.4" customHeight="1">
      <c r="A500" s="64" t="s">
        <v>1790</v>
      </c>
      <c r="B500" s="65">
        <v>3</v>
      </c>
      <c r="C500" s="63"/>
      <c r="D500" s="304" t="s">
        <v>2868</v>
      </c>
      <c r="E500" s="536" t="s">
        <v>2869</v>
      </c>
      <c r="F500" s="537"/>
      <c r="G500" s="537"/>
      <c r="H500" s="537"/>
      <c r="I500" s="538"/>
    </row>
    <row r="501" spans="1:9" ht="14.4" customHeight="1">
      <c r="A501" s="64" t="s">
        <v>1791</v>
      </c>
      <c r="B501" s="65">
        <v>7</v>
      </c>
      <c r="C501" s="63"/>
      <c r="D501" s="304" t="s">
        <v>2870</v>
      </c>
      <c r="E501" s="536" t="s">
        <v>2871</v>
      </c>
      <c r="F501" s="537"/>
      <c r="G501" s="537"/>
      <c r="H501" s="537"/>
      <c r="I501" s="538"/>
    </row>
    <row r="502" spans="1:9" ht="14.4" customHeight="1">
      <c r="A502" s="64" t="s">
        <v>1792</v>
      </c>
      <c r="B502" s="65">
        <v>7</v>
      </c>
      <c r="C502" s="63"/>
      <c r="D502" s="304" t="s">
        <v>2872</v>
      </c>
      <c r="E502" s="536" t="s">
        <v>2873</v>
      </c>
      <c r="F502" s="537"/>
      <c r="G502" s="537"/>
      <c r="H502" s="537"/>
      <c r="I502" s="538"/>
    </row>
    <row r="503" spans="1:9" ht="14.4" customHeight="1">
      <c r="A503" s="64" t="s">
        <v>1793</v>
      </c>
      <c r="B503" s="65">
        <v>5</v>
      </c>
      <c r="C503" s="63"/>
      <c r="D503" s="304" t="s">
        <v>2874</v>
      </c>
      <c r="E503" s="536" t="s">
        <v>728</v>
      </c>
      <c r="F503" s="537"/>
      <c r="G503" s="537"/>
      <c r="H503" s="537"/>
      <c r="I503" s="538"/>
    </row>
    <row r="504" spans="1:9" ht="14.4" customHeight="1">
      <c r="A504" s="64" t="s">
        <v>1794</v>
      </c>
      <c r="B504" s="65">
        <v>7</v>
      </c>
      <c r="C504" s="63"/>
      <c r="D504" s="304" t="s">
        <v>2875</v>
      </c>
      <c r="E504" s="536" t="s">
        <v>2876</v>
      </c>
      <c r="F504" s="537"/>
      <c r="G504" s="537"/>
      <c r="H504" s="537"/>
      <c r="I504" s="538"/>
    </row>
    <row r="505" spans="1:9" ht="14.4" customHeight="1">
      <c r="A505" s="64" t="s">
        <v>1795</v>
      </c>
      <c r="B505" s="65">
        <v>2</v>
      </c>
      <c r="C505" s="63"/>
      <c r="D505" s="304" t="s">
        <v>2877</v>
      </c>
      <c r="E505" s="536" t="s">
        <v>2878</v>
      </c>
      <c r="F505" s="537"/>
      <c r="G505" s="537"/>
      <c r="H505" s="537"/>
      <c r="I505" s="538"/>
    </row>
    <row r="506" spans="1:9" ht="14.4" customHeight="1">
      <c r="A506" s="64" t="s">
        <v>1796</v>
      </c>
      <c r="B506" s="65">
        <v>7</v>
      </c>
      <c r="C506" s="63"/>
      <c r="D506" s="304" t="s">
        <v>2879</v>
      </c>
      <c r="E506" s="536" t="s">
        <v>2880</v>
      </c>
      <c r="F506" s="537"/>
      <c r="G506" s="537"/>
      <c r="H506" s="537"/>
      <c r="I506" s="538"/>
    </row>
    <row r="507" spans="1:9" ht="14.4" customHeight="1">
      <c r="A507" s="64" t="s">
        <v>1797</v>
      </c>
      <c r="B507" s="65">
        <v>5</v>
      </c>
      <c r="C507" s="63"/>
      <c r="D507" s="304" t="s">
        <v>2881</v>
      </c>
      <c r="E507" s="536" t="s">
        <v>1996</v>
      </c>
      <c r="F507" s="537"/>
      <c r="G507" s="537"/>
      <c r="H507" s="537"/>
      <c r="I507" s="538"/>
    </row>
    <row r="508" spans="1:9" ht="14.4" customHeight="1">
      <c r="A508" s="64" t="s">
        <v>1798</v>
      </c>
      <c r="B508" s="65">
        <v>14</v>
      </c>
      <c r="C508" s="63"/>
      <c r="D508" s="304" t="s">
        <v>2882</v>
      </c>
      <c r="E508" s="536" t="s">
        <v>730</v>
      </c>
      <c r="F508" s="537"/>
      <c r="G508" s="537"/>
      <c r="H508" s="537"/>
      <c r="I508" s="538"/>
    </row>
    <row r="509" spans="1:9" ht="14.4" customHeight="1">
      <c r="A509" s="64" t="s">
        <v>1799</v>
      </c>
      <c r="B509" s="65">
        <v>5</v>
      </c>
      <c r="C509" s="63"/>
      <c r="D509" s="304" t="s">
        <v>2883</v>
      </c>
      <c r="E509" s="536" t="s">
        <v>2884</v>
      </c>
      <c r="F509" s="537"/>
      <c r="G509" s="537"/>
      <c r="H509" s="537"/>
      <c r="I509" s="538"/>
    </row>
    <row r="510" spans="1:9" ht="14.4" customHeight="1">
      <c r="A510" s="64" t="s">
        <v>1800</v>
      </c>
      <c r="B510" s="65">
        <v>16</v>
      </c>
      <c r="C510" s="63"/>
      <c r="D510" s="304" t="s">
        <v>2885</v>
      </c>
      <c r="E510" s="536" t="s">
        <v>2886</v>
      </c>
      <c r="F510" s="537"/>
      <c r="G510" s="537"/>
      <c r="H510" s="537"/>
      <c r="I510" s="538"/>
    </row>
    <row r="511" spans="1:9" ht="14.4" customHeight="1">
      <c r="A511" s="64" t="s">
        <v>1801</v>
      </c>
      <c r="B511" s="65">
        <v>8</v>
      </c>
      <c r="C511" s="63"/>
      <c r="D511" s="304" t="s">
        <v>2887</v>
      </c>
      <c r="E511" s="536" t="s">
        <v>2888</v>
      </c>
      <c r="F511" s="537"/>
      <c r="G511" s="537"/>
      <c r="H511" s="537"/>
      <c r="I511" s="538"/>
    </row>
    <row r="512" spans="1:9" ht="14.4" customHeight="1">
      <c r="A512" s="64" t="s">
        <v>1802</v>
      </c>
      <c r="B512" s="65">
        <v>13</v>
      </c>
      <c r="C512" s="63"/>
      <c r="D512" s="304" t="s">
        <v>2889</v>
      </c>
      <c r="E512" s="536" t="s">
        <v>2890</v>
      </c>
      <c r="F512" s="537"/>
      <c r="G512" s="537"/>
      <c r="H512" s="537"/>
      <c r="I512" s="538"/>
    </row>
    <row r="513" spans="1:9" ht="14.4" customHeight="1">
      <c r="A513" s="64" t="s">
        <v>1803</v>
      </c>
      <c r="B513" s="65">
        <v>6</v>
      </c>
      <c r="C513" s="63"/>
      <c r="D513" s="304" t="s">
        <v>2891</v>
      </c>
      <c r="E513" s="536" t="s">
        <v>731</v>
      </c>
      <c r="F513" s="537"/>
      <c r="G513" s="537"/>
      <c r="H513" s="537"/>
      <c r="I513" s="538"/>
    </row>
    <row r="514" spans="1:9" ht="14.4" customHeight="1">
      <c r="A514" s="64" t="s">
        <v>1804</v>
      </c>
      <c r="B514" s="65">
        <v>10</v>
      </c>
      <c r="C514" s="63"/>
      <c r="D514" s="304" t="s">
        <v>2892</v>
      </c>
      <c r="E514" s="536" t="s">
        <v>1997</v>
      </c>
      <c r="F514" s="537"/>
      <c r="G514" s="537"/>
      <c r="H514" s="537"/>
      <c r="I514" s="538"/>
    </row>
    <row r="515" spans="1:9" ht="14.4" customHeight="1">
      <c r="A515" s="64" t="s">
        <v>1805</v>
      </c>
      <c r="B515" s="65">
        <v>17</v>
      </c>
      <c r="C515" s="63"/>
      <c r="D515" s="304" t="s">
        <v>2893</v>
      </c>
      <c r="E515" s="536" t="s">
        <v>732</v>
      </c>
      <c r="F515" s="537"/>
      <c r="G515" s="537"/>
      <c r="H515" s="537"/>
      <c r="I515" s="538"/>
    </row>
    <row r="516" spans="1:9" ht="14.4" customHeight="1">
      <c r="A516" s="64" t="s">
        <v>1806</v>
      </c>
      <c r="B516" s="65">
        <v>5</v>
      </c>
      <c r="C516" s="63"/>
      <c r="D516" s="304" t="s">
        <v>2894</v>
      </c>
      <c r="E516" s="536" t="s">
        <v>733</v>
      </c>
      <c r="F516" s="537"/>
      <c r="G516" s="537"/>
      <c r="H516" s="537"/>
      <c r="I516" s="538"/>
    </row>
    <row r="517" spans="1:9" ht="14.4" customHeight="1">
      <c r="A517" s="64" t="s">
        <v>1807</v>
      </c>
      <c r="B517" s="65">
        <v>14</v>
      </c>
      <c r="C517" s="63"/>
      <c r="D517" s="304" t="s">
        <v>2895</v>
      </c>
      <c r="E517" s="536" t="s">
        <v>2896</v>
      </c>
      <c r="F517" s="537"/>
      <c r="G517" s="537"/>
      <c r="H517" s="537"/>
      <c r="I517" s="538"/>
    </row>
    <row r="518" spans="1:9" ht="14.4" customHeight="1">
      <c r="A518" s="64" t="s">
        <v>1808</v>
      </c>
      <c r="B518" s="65">
        <v>8</v>
      </c>
      <c r="C518" s="63"/>
      <c r="D518" s="304" t="s">
        <v>2897</v>
      </c>
      <c r="E518" s="536" t="s">
        <v>1826</v>
      </c>
      <c r="F518" s="537"/>
      <c r="G518" s="537"/>
      <c r="H518" s="537"/>
      <c r="I518" s="538"/>
    </row>
    <row r="519" spans="1:9" ht="14.4" customHeight="1">
      <c r="A519" s="64" t="s">
        <v>1809</v>
      </c>
      <c r="B519" s="65">
        <v>18</v>
      </c>
      <c r="C519" s="63"/>
      <c r="D519" s="304" t="s">
        <v>2898</v>
      </c>
      <c r="E519" s="536" t="s">
        <v>1998</v>
      </c>
      <c r="F519" s="537"/>
      <c r="G519" s="537"/>
      <c r="H519" s="537"/>
      <c r="I519" s="538"/>
    </row>
    <row r="520" spans="1:9" ht="14.4" customHeight="1">
      <c r="A520" s="64" t="s">
        <v>1810</v>
      </c>
      <c r="B520" s="65">
        <v>18</v>
      </c>
      <c r="C520" s="63"/>
      <c r="D520" s="304" t="s">
        <v>2899</v>
      </c>
      <c r="E520" s="536" t="s">
        <v>2900</v>
      </c>
      <c r="F520" s="537"/>
      <c r="G520" s="537"/>
      <c r="H520" s="537"/>
      <c r="I520" s="538"/>
    </row>
    <row r="521" spans="1:9" ht="14.4" customHeight="1">
      <c r="A521" s="64" t="s">
        <v>1811</v>
      </c>
      <c r="B521" s="65">
        <v>14</v>
      </c>
      <c r="C521" s="63"/>
      <c r="D521" s="304" t="s">
        <v>2901</v>
      </c>
      <c r="E521" s="536" t="s">
        <v>1827</v>
      </c>
      <c r="F521" s="537"/>
      <c r="G521" s="537"/>
      <c r="H521" s="537"/>
      <c r="I521" s="538"/>
    </row>
    <row r="522" spans="1:9" ht="14.4" customHeight="1">
      <c r="A522" s="64" t="s">
        <v>1812</v>
      </c>
      <c r="B522" s="65">
        <v>10</v>
      </c>
      <c r="C522" s="63"/>
      <c r="D522" s="304" t="s">
        <v>2902</v>
      </c>
      <c r="E522" s="536" t="s">
        <v>2903</v>
      </c>
      <c r="F522" s="537"/>
      <c r="G522" s="537"/>
      <c r="H522" s="537"/>
      <c r="I522" s="538"/>
    </row>
    <row r="523" spans="1:9" ht="14.4" customHeight="1">
      <c r="A523" s="64" t="s">
        <v>1813</v>
      </c>
      <c r="B523" s="65">
        <v>15</v>
      </c>
      <c r="C523" s="63"/>
      <c r="D523" s="304" t="s">
        <v>2904</v>
      </c>
      <c r="E523" s="536" t="s">
        <v>1579</v>
      </c>
      <c r="F523" s="537"/>
      <c r="G523" s="537"/>
      <c r="H523" s="537"/>
      <c r="I523" s="538"/>
    </row>
    <row r="524" spans="1:9" ht="14.4" customHeight="1">
      <c r="A524" s="64" t="s">
        <v>1814</v>
      </c>
      <c r="B524" s="65">
        <v>18</v>
      </c>
      <c r="C524" s="63"/>
      <c r="D524" s="304" t="s">
        <v>2905</v>
      </c>
      <c r="E524" s="536" t="s">
        <v>2906</v>
      </c>
      <c r="F524" s="537"/>
      <c r="G524" s="537"/>
      <c r="H524" s="537"/>
      <c r="I524" s="538"/>
    </row>
    <row r="525" spans="1:9" ht="14.4" customHeight="1">
      <c r="A525" s="64" t="s">
        <v>1815</v>
      </c>
      <c r="B525" s="65">
        <v>16</v>
      </c>
      <c r="C525" s="63"/>
      <c r="D525" s="304" t="s">
        <v>2907</v>
      </c>
      <c r="E525" s="536" t="s">
        <v>2908</v>
      </c>
      <c r="F525" s="537"/>
      <c r="G525" s="537"/>
      <c r="H525" s="537"/>
      <c r="I525" s="538"/>
    </row>
    <row r="526" spans="1:9" ht="14.4" customHeight="1">
      <c r="A526" s="64" t="s">
        <v>1816</v>
      </c>
      <c r="B526" s="65">
        <v>4</v>
      </c>
      <c r="C526" s="63"/>
      <c r="D526" s="304" t="s">
        <v>2909</v>
      </c>
      <c r="E526" s="536" t="s">
        <v>580</v>
      </c>
      <c r="F526" s="537"/>
      <c r="G526" s="537"/>
      <c r="H526" s="537"/>
      <c r="I526" s="538"/>
    </row>
    <row r="527" spans="1:9" ht="27.9" customHeight="1">
      <c r="A527" s="64" t="s">
        <v>1817</v>
      </c>
      <c r="B527" s="65">
        <v>20</v>
      </c>
      <c r="C527" s="63"/>
      <c r="D527" s="304" t="s">
        <v>2910</v>
      </c>
      <c r="E527" s="536" t="s">
        <v>581</v>
      </c>
      <c r="F527" s="537"/>
      <c r="G527" s="537"/>
      <c r="H527" s="537"/>
      <c r="I527" s="538"/>
    </row>
    <row r="528" spans="1:9" ht="14.4" customHeight="1">
      <c r="A528" s="64" t="s">
        <v>1818</v>
      </c>
      <c r="B528" s="65">
        <v>16</v>
      </c>
      <c r="C528" s="63"/>
      <c r="D528" s="304" t="s">
        <v>2911</v>
      </c>
      <c r="E528" s="536" t="s">
        <v>3246</v>
      </c>
      <c r="F528" s="537"/>
      <c r="G528" s="537"/>
      <c r="H528" s="537"/>
      <c r="I528" s="538"/>
    </row>
    <row r="529" spans="1:9" ht="14.4" customHeight="1">
      <c r="A529" s="64" t="s">
        <v>1819</v>
      </c>
      <c r="B529" s="65">
        <v>12</v>
      </c>
      <c r="C529" s="63"/>
      <c r="D529" s="304" t="s">
        <v>2912</v>
      </c>
      <c r="E529" s="536" t="s">
        <v>582</v>
      </c>
      <c r="F529" s="537"/>
      <c r="G529" s="537"/>
      <c r="H529" s="537"/>
      <c r="I529" s="538"/>
    </row>
    <row r="530" spans="1:9" ht="14.4" customHeight="1">
      <c r="A530" s="64" t="s">
        <v>1820</v>
      </c>
      <c r="B530" s="65">
        <v>8</v>
      </c>
      <c r="C530" s="63"/>
      <c r="D530" s="304" t="s">
        <v>2913</v>
      </c>
      <c r="E530" s="536" t="s">
        <v>2914</v>
      </c>
      <c r="F530" s="537"/>
      <c r="G530" s="537"/>
      <c r="H530" s="537"/>
      <c r="I530" s="538"/>
    </row>
    <row r="531" spans="1:9" ht="14.4" customHeight="1">
      <c r="A531" s="64" t="s">
        <v>1821</v>
      </c>
      <c r="B531" s="65">
        <v>1</v>
      </c>
      <c r="C531" s="63"/>
      <c r="D531" s="304" t="s">
        <v>2915</v>
      </c>
      <c r="E531" s="536" t="s">
        <v>2916</v>
      </c>
      <c r="F531" s="537"/>
      <c r="G531" s="537"/>
      <c r="H531" s="537"/>
      <c r="I531" s="538"/>
    </row>
    <row r="532" spans="1:9" ht="14.4" customHeight="1">
      <c r="A532" s="64" t="s">
        <v>1822</v>
      </c>
      <c r="B532" s="65">
        <v>8</v>
      </c>
      <c r="C532" s="63"/>
      <c r="D532" s="304" t="s">
        <v>2917</v>
      </c>
      <c r="E532" s="536" t="s">
        <v>2918</v>
      </c>
      <c r="F532" s="537"/>
      <c r="G532" s="537"/>
      <c r="H532" s="537"/>
      <c r="I532" s="538"/>
    </row>
    <row r="533" spans="1:9" ht="14.4" customHeight="1">
      <c r="A533" s="64" t="s">
        <v>1823</v>
      </c>
      <c r="B533" s="65">
        <v>17</v>
      </c>
      <c r="C533" s="63"/>
      <c r="D533" s="304" t="s">
        <v>2919</v>
      </c>
      <c r="E533" s="536" t="s">
        <v>2920</v>
      </c>
      <c r="F533" s="537"/>
      <c r="G533" s="537"/>
      <c r="H533" s="537"/>
      <c r="I533" s="538"/>
    </row>
    <row r="534" spans="1:9" ht="14.4" customHeight="1">
      <c r="A534" s="64" t="s">
        <v>734</v>
      </c>
      <c r="B534" s="65">
        <v>9</v>
      </c>
      <c r="C534" s="63"/>
      <c r="D534" s="304" t="s">
        <v>2921</v>
      </c>
      <c r="E534" s="536" t="s">
        <v>2922</v>
      </c>
      <c r="F534" s="537"/>
      <c r="G534" s="537"/>
      <c r="H534" s="537"/>
      <c r="I534" s="538"/>
    </row>
    <row r="535" spans="1:9" ht="14.4" customHeight="1">
      <c r="A535" s="64" t="s">
        <v>735</v>
      </c>
      <c r="B535" s="65">
        <v>17</v>
      </c>
      <c r="C535" s="63"/>
      <c r="D535" s="304" t="s">
        <v>2923</v>
      </c>
      <c r="E535" s="536" t="s">
        <v>2924</v>
      </c>
      <c r="F535" s="537"/>
      <c r="G535" s="537"/>
      <c r="H535" s="537"/>
      <c r="I535" s="538"/>
    </row>
    <row r="536" spans="1:9" ht="14.4" customHeight="1">
      <c r="A536" s="64" t="s">
        <v>736</v>
      </c>
      <c r="B536" s="65">
        <v>12</v>
      </c>
      <c r="C536" s="63"/>
      <c r="D536" s="304" t="s">
        <v>2925</v>
      </c>
      <c r="E536" s="536" t="s">
        <v>2926</v>
      </c>
      <c r="F536" s="537"/>
      <c r="G536" s="537"/>
      <c r="H536" s="537"/>
      <c r="I536" s="538"/>
    </row>
    <row r="537" spans="1:9" ht="14.4" customHeight="1">
      <c r="A537" s="64" t="s">
        <v>737</v>
      </c>
      <c r="B537" s="65">
        <v>18</v>
      </c>
      <c r="C537" s="63"/>
      <c r="D537" s="304" t="s">
        <v>2927</v>
      </c>
      <c r="E537" s="536" t="s">
        <v>2928</v>
      </c>
      <c r="F537" s="537"/>
      <c r="G537" s="537"/>
      <c r="H537" s="537"/>
      <c r="I537" s="538"/>
    </row>
    <row r="538" spans="1:9" ht="14.4" customHeight="1">
      <c r="A538" s="64" t="s">
        <v>738</v>
      </c>
      <c r="B538" s="65">
        <v>13</v>
      </c>
      <c r="C538" s="63"/>
      <c r="D538" s="304" t="s">
        <v>2929</v>
      </c>
      <c r="E538" s="536" t="s">
        <v>1</v>
      </c>
      <c r="F538" s="537"/>
      <c r="G538" s="537"/>
      <c r="H538" s="537"/>
      <c r="I538" s="538"/>
    </row>
    <row r="539" spans="1:9" ht="14.4" customHeight="1">
      <c r="A539" s="64" t="s">
        <v>739</v>
      </c>
      <c r="B539" s="65">
        <v>14</v>
      </c>
      <c r="C539" s="63"/>
      <c r="D539" s="304" t="s">
        <v>2930</v>
      </c>
      <c r="E539" s="536" t="s">
        <v>2</v>
      </c>
      <c r="F539" s="537"/>
      <c r="G539" s="537"/>
      <c r="H539" s="537"/>
      <c r="I539" s="538"/>
    </row>
    <row r="540" spans="1:9" ht="14.4" customHeight="1">
      <c r="A540" s="64" t="s">
        <v>740</v>
      </c>
      <c r="B540" s="65">
        <v>16</v>
      </c>
      <c r="C540" s="63"/>
      <c r="D540" s="304" t="s">
        <v>2931</v>
      </c>
      <c r="E540" s="536" t="s">
        <v>2932</v>
      </c>
      <c r="F540" s="537"/>
      <c r="G540" s="537"/>
      <c r="H540" s="537"/>
      <c r="I540" s="538"/>
    </row>
    <row r="541" spans="1:9" ht="14.4" customHeight="1">
      <c r="A541" s="64" t="s">
        <v>741</v>
      </c>
      <c r="B541" s="65">
        <v>2</v>
      </c>
      <c r="C541" s="63"/>
      <c r="D541" s="304" t="s">
        <v>2933</v>
      </c>
      <c r="E541" s="536" t="s">
        <v>2934</v>
      </c>
      <c r="F541" s="537"/>
      <c r="G541" s="537"/>
      <c r="H541" s="537"/>
      <c r="I541" s="538"/>
    </row>
    <row r="542" spans="1:9" ht="14.4" customHeight="1">
      <c r="A542" s="64" t="s">
        <v>742</v>
      </c>
      <c r="B542" s="65">
        <v>13</v>
      </c>
      <c r="C542" s="63"/>
      <c r="D542" s="304" t="s">
        <v>2935</v>
      </c>
      <c r="E542" s="536" t="s">
        <v>2936</v>
      </c>
      <c r="F542" s="537"/>
      <c r="G542" s="537"/>
      <c r="H542" s="537"/>
      <c r="I542" s="538"/>
    </row>
    <row r="543" spans="1:9" ht="14.4" customHeight="1">
      <c r="A543" s="64" t="s">
        <v>743</v>
      </c>
      <c r="B543" s="65">
        <v>17</v>
      </c>
      <c r="C543" s="63"/>
      <c r="D543" s="304" t="s">
        <v>2937</v>
      </c>
      <c r="E543" s="536" t="s">
        <v>2938</v>
      </c>
      <c r="F543" s="537"/>
      <c r="G543" s="537"/>
      <c r="H543" s="537"/>
      <c r="I543" s="538"/>
    </row>
    <row r="544" spans="1:9" ht="14.4" customHeight="1">
      <c r="A544" s="64" t="s">
        <v>744</v>
      </c>
      <c r="B544" s="65">
        <v>2</v>
      </c>
      <c r="C544" s="63"/>
      <c r="D544" s="304" t="s">
        <v>2939</v>
      </c>
      <c r="E544" s="536" t="s">
        <v>169</v>
      </c>
      <c r="F544" s="537"/>
      <c r="G544" s="537"/>
      <c r="H544" s="537"/>
      <c r="I544" s="538"/>
    </row>
    <row r="545" spans="1:9" ht="14.4" customHeight="1">
      <c r="A545" s="64" t="s">
        <v>745</v>
      </c>
      <c r="B545" s="65">
        <v>21</v>
      </c>
      <c r="C545" s="63"/>
      <c r="D545" s="304" t="s">
        <v>2940</v>
      </c>
      <c r="E545" s="536" t="s">
        <v>2941</v>
      </c>
      <c r="F545" s="537"/>
      <c r="G545" s="537"/>
      <c r="H545" s="537"/>
      <c r="I545" s="538"/>
    </row>
    <row r="546" spans="1:9" ht="14.4" customHeight="1">
      <c r="A546" s="64" t="s">
        <v>746</v>
      </c>
      <c r="B546" s="65">
        <v>17</v>
      </c>
      <c r="C546" s="63"/>
      <c r="D546" s="304" t="s">
        <v>2942</v>
      </c>
      <c r="E546" s="536" t="s">
        <v>3</v>
      </c>
      <c r="F546" s="537"/>
      <c r="G546" s="537"/>
      <c r="H546" s="537"/>
      <c r="I546" s="538"/>
    </row>
    <row r="547" spans="1:9" ht="14.4" customHeight="1">
      <c r="A547" s="64" t="s">
        <v>747</v>
      </c>
      <c r="B547" s="65">
        <v>1</v>
      </c>
      <c r="C547" s="63"/>
      <c r="D547" s="304" t="s">
        <v>2943</v>
      </c>
      <c r="E547" s="536" t="s">
        <v>2944</v>
      </c>
      <c r="F547" s="537"/>
      <c r="G547" s="537"/>
      <c r="H547" s="537"/>
      <c r="I547" s="538"/>
    </row>
    <row r="548" spans="1:9" ht="14.4" customHeight="1">
      <c r="A548" s="64" t="s">
        <v>748</v>
      </c>
      <c r="B548" s="65">
        <v>19</v>
      </c>
      <c r="C548" s="63"/>
      <c r="D548" s="304" t="s">
        <v>2945</v>
      </c>
      <c r="E548" s="536" t="s">
        <v>2946</v>
      </c>
      <c r="F548" s="537"/>
      <c r="G548" s="537"/>
      <c r="H548" s="537"/>
      <c r="I548" s="538"/>
    </row>
    <row r="549" spans="1:9" ht="14.4" customHeight="1">
      <c r="A549" s="64" t="s">
        <v>749</v>
      </c>
      <c r="B549" s="65">
        <v>10</v>
      </c>
      <c r="C549" s="63"/>
      <c r="D549" s="304" t="s">
        <v>2947</v>
      </c>
      <c r="E549" s="536" t="s">
        <v>2948</v>
      </c>
      <c r="F549" s="537"/>
      <c r="G549" s="537"/>
      <c r="H549" s="537"/>
      <c r="I549" s="538"/>
    </row>
    <row r="550" spans="1:9" ht="27.9" customHeight="1">
      <c r="A550" s="64" t="s">
        <v>750</v>
      </c>
      <c r="B550" s="65">
        <v>13</v>
      </c>
      <c r="C550" s="63"/>
      <c r="D550" s="304" t="s">
        <v>2949</v>
      </c>
      <c r="E550" s="536" t="s">
        <v>2950</v>
      </c>
      <c r="F550" s="537"/>
      <c r="G550" s="537"/>
      <c r="H550" s="537"/>
      <c r="I550" s="538"/>
    </row>
    <row r="551" spans="1:9" ht="14.4" customHeight="1">
      <c r="A551" s="64" t="s">
        <v>751</v>
      </c>
      <c r="B551" s="65">
        <v>2</v>
      </c>
      <c r="C551" s="63"/>
      <c r="D551" s="304" t="s">
        <v>2951</v>
      </c>
      <c r="E551" s="536" t="s">
        <v>2952</v>
      </c>
      <c r="F551" s="537"/>
      <c r="G551" s="537"/>
      <c r="H551" s="537"/>
      <c r="I551" s="538"/>
    </row>
    <row r="552" spans="1:9" ht="14.4" customHeight="1">
      <c r="A552" s="64" t="s">
        <v>752</v>
      </c>
      <c r="B552" s="65">
        <v>2</v>
      </c>
      <c r="C552" s="63"/>
      <c r="D552" s="304" t="s">
        <v>2953</v>
      </c>
      <c r="E552" s="536" t="s">
        <v>2954</v>
      </c>
      <c r="F552" s="537"/>
      <c r="G552" s="537"/>
      <c r="H552" s="537"/>
      <c r="I552" s="538"/>
    </row>
    <row r="553" spans="1:9" ht="14.4" customHeight="1">
      <c r="A553" s="64" t="s">
        <v>753</v>
      </c>
      <c r="B553" s="65">
        <v>17</v>
      </c>
      <c r="C553" s="63"/>
      <c r="D553" s="304" t="s">
        <v>2955</v>
      </c>
      <c r="E553" s="536" t="s">
        <v>2956</v>
      </c>
      <c r="F553" s="537"/>
      <c r="G553" s="537"/>
      <c r="H553" s="537"/>
      <c r="I553" s="538"/>
    </row>
    <row r="554" spans="1:9" ht="14.4" customHeight="1">
      <c r="A554" s="64" t="s">
        <v>754</v>
      </c>
      <c r="B554" s="65">
        <v>7</v>
      </c>
      <c r="C554" s="63"/>
      <c r="D554" s="304" t="s">
        <v>2957</v>
      </c>
      <c r="E554" s="536" t="s">
        <v>2958</v>
      </c>
      <c r="F554" s="537"/>
      <c r="G554" s="537"/>
      <c r="H554" s="537"/>
      <c r="I554" s="538"/>
    </row>
    <row r="555" spans="1:9" ht="14.4" customHeight="1">
      <c r="A555" s="64" t="s">
        <v>755</v>
      </c>
      <c r="B555" s="65">
        <v>4</v>
      </c>
      <c r="C555" s="63"/>
      <c r="D555" s="304" t="s">
        <v>2959</v>
      </c>
      <c r="E555" s="536" t="s">
        <v>170</v>
      </c>
      <c r="F555" s="537"/>
      <c r="G555" s="537"/>
      <c r="H555" s="537"/>
      <c r="I555" s="538"/>
    </row>
    <row r="556" spans="1:9" ht="14.4" customHeight="1">
      <c r="A556" s="64" t="s">
        <v>756</v>
      </c>
      <c r="B556" s="65">
        <v>18</v>
      </c>
      <c r="C556" s="63"/>
      <c r="D556" s="304" t="s">
        <v>2960</v>
      </c>
      <c r="E556" s="536" t="s">
        <v>2961</v>
      </c>
      <c r="F556" s="537"/>
      <c r="G556" s="537"/>
      <c r="H556" s="537"/>
      <c r="I556" s="538"/>
    </row>
    <row r="557" spans="1:9" ht="14.4" customHeight="1">
      <c r="A557" s="64" t="s">
        <v>757</v>
      </c>
      <c r="B557" s="65">
        <v>1</v>
      </c>
      <c r="C557" s="63"/>
      <c r="D557" s="304" t="s">
        <v>2962</v>
      </c>
      <c r="E557" s="536" t="s">
        <v>2963</v>
      </c>
      <c r="F557" s="537"/>
      <c r="G557" s="537"/>
      <c r="H557" s="537"/>
      <c r="I557" s="538"/>
    </row>
    <row r="558" spans="1:9" ht="14.4" customHeight="1">
      <c r="A558" s="64" t="s">
        <v>758</v>
      </c>
      <c r="B558" s="65">
        <v>19</v>
      </c>
      <c r="C558" s="63"/>
      <c r="D558" s="304" t="s">
        <v>2964</v>
      </c>
      <c r="E558" s="536" t="s">
        <v>2965</v>
      </c>
      <c r="F558" s="537"/>
      <c r="G558" s="537"/>
      <c r="H558" s="537"/>
      <c r="I558" s="538"/>
    </row>
    <row r="559" spans="1:9" ht="14.4" customHeight="1">
      <c r="A559" s="66" t="s">
        <v>759</v>
      </c>
      <c r="B559" s="67">
        <v>16</v>
      </c>
      <c r="C559" s="63"/>
      <c r="D559" s="304" t="s">
        <v>2966</v>
      </c>
      <c r="E559" s="536" t="s">
        <v>2967</v>
      </c>
      <c r="F559" s="537"/>
      <c r="G559" s="537"/>
      <c r="H559" s="537"/>
      <c r="I559" s="538"/>
    </row>
    <row r="560" spans="1:9" ht="14.4" customHeight="1">
      <c r="A560" s="63"/>
      <c r="B560" s="63"/>
      <c r="C560" s="63"/>
      <c r="D560" s="304" t="s">
        <v>2968</v>
      </c>
      <c r="E560" s="536" t="s">
        <v>2969</v>
      </c>
      <c r="F560" s="537"/>
      <c r="G560" s="537"/>
      <c r="H560" s="537"/>
      <c r="I560" s="538"/>
    </row>
    <row r="561" spans="1:9" ht="14.4" customHeight="1">
      <c r="A561" s="63"/>
      <c r="B561" s="63"/>
      <c r="C561" s="63"/>
      <c r="D561" s="304" t="s">
        <v>2970</v>
      </c>
      <c r="E561" s="536" t="s">
        <v>995</v>
      </c>
      <c r="F561" s="537"/>
      <c r="G561" s="537"/>
      <c r="H561" s="537"/>
      <c r="I561" s="538"/>
    </row>
    <row r="562" spans="1:9" ht="14.4" customHeight="1">
      <c r="A562" s="63"/>
      <c r="B562" s="63"/>
      <c r="C562" s="63"/>
      <c r="D562" s="304" t="s">
        <v>2971</v>
      </c>
      <c r="E562" s="536" t="s">
        <v>1264</v>
      </c>
      <c r="F562" s="537"/>
      <c r="G562" s="537"/>
      <c r="H562" s="537"/>
      <c r="I562" s="538"/>
    </row>
    <row r="563" spans="1:9" ht="14.4" customHeight="1">
      <c r="A563" s="63"/>
      <c r="B563" s="63"/>
      <c r="C563" s="63"/>
      <c r="D563" s="304" t="s">
        <v>2972</v>
      </c>
      <c r="E563" s="536" t="s">
        <v>2973</v>
      </c>
      <c r="F563" s="537"/>
      <c r="G563" s="537"/>
      <c r="H563" s="537"/>
      <c r="I563" s="538"/>
    </row>
    <row r="564" spans="1:9" ht="14.4" customHeight="1">
      <c r="A564" s="63"/>
      <c r="B564" s="63"/>
      <c r="C564" s="63"/>
      <c r="D564" s="304" t="s">
        <v>2974</v>
      </c>
      <c r="E564" s="536" t="s">
        <v>2975</v>
      </c>
      <c r="F564" s="537"/>
      <c r="G564" s="537"/>
      <c r="H564" s="537"/>
      <c r="I564" s="538"/>
    </row>
    <row r="565" spans="1:9" ht="14.4" customHeight="1">
      <c r="A565" s="63"/>
      <c r="B565" s="63"/>
      <c r="C565" s="63"/>
      <c r="D565" s="304" t="s">
        <v>2976</v>
      </c>
      <c r="E565" s="536" t="s">
        <v>2977</v>
      </c>
      <c r="F565" s="537"/>
      <c r="G565" s="537"/>
      <c r="H565" s="537"/>
      <c r="I565" s="538"/>
    </row>
    <row r="566" spans="1:9" ht="14.4" customHeight="1">
      <c r="A566" s="63"/>
      <c r="B566" s="63"/>
      <c r="C566" s="63"/>
      <c r="D566" s="304" t="s">
        <v>2978</v>
      </c>
      <c r="E566" s="536" t="s">
        <v>0</v>
      </c>
      <c r="F566" s="537"/>
      <c r="G566" s="537"/>
      <c r="H566" s="537"/>
      <c r="I566" s="538"/>
    </row>
    <row r="567" spans="1:9" ht="14.4" customHeight="1">
      <c r="A567" s="63"/>
      <c r="B567" s="63"/>
      <c r="C567" s="63"/>
      <c r="D567" s="304" t="s">
        <v>2979</v>
      </c>
      <c r="E567" s="536" t="s">
        <v>834</v>
      </c>
      <c r="F567" s="537"/>
      <c r="G567" s="537"/>
      <c r="H567" s="537"/>
      <c r="I567" s="538"/>
    </row>
    <row r="568" spans="1:9" ht="14.4" customHeight="1">
      <c r="A568" s="63"/>
      <c r="B568" s="63"/>
      <c r="C568" s="63"/>
      <c r="D568" s="304" t="s">
        <v>2980</v>
      </c>
      <c r="E568" s="536" t="s">
        <v>835</v>
      </c>
      <c r="F568" s="537"/>
      <c r="G568" s="537"/>
      <c r="H568" s="537"/>
      <c r="I568" s="538"/>
    </row>
    <row r="569" spans="1:9" ht="14.4" customHeight="1">
      <c r="A569" s="63"/>
      <c r="B569" s="63"/>
      <c r="C569" s="63"/>
      <c r="D569" s="304" t="s">
        <v>2981</v>
      </c>
      <c r="E569" s="536" t="s">
        <v>2982</v>
      </c>
      <c r="F569" s="537"/>
      <c r="G569" s="537"/>
      <c r="H569" s="537"/>
      <c r="I569" s="538"/>
    </row>
    <row r="570" spans="1:9" ht="14.4" customHeight="1">
      <c r="A570" s="63"/>
      <c r="B570" s="63"/>
      <c r="C570" s="63"/>
      <c r="D570" s="304" t="s">
        <v>2983</v>
      </c>
      <c r="E570" s="536" t="s">
        <v>1444</v>
      </c>
      <c r="F570" s="537"/>
      <c r="G570" s="537"/>
      <c r="H570" s="537"/>
      <c r="I570" s="538"/>
    </row>
    <row r="571" spans="1:9" ht="14.4" customHeight="1">
      <c r="A571" s="63"/>
      <c r="B571" s="63"/>
      <c r="C571" s="63"/>
      <c r="D571" s="304" t="s">
        <v>2984</v>
      </c>
      <c r="E571" s="536" t="s">
        <v>1445</v>
      </c>
      <c r="F571" s="537"/>
      <c r="G571" s="537"/>
      <c r="H571" s="537"/>
      <c r="I571" s="538"/>
    </row>
    <row r="572" spans="1:9" ht="14.4" customHeight="1">
      <c r="A572" s="63"/>
      <c r="B572" s="63"/>
      <c r="C572" s="63"/>
      <c r="D572" s="304" t="s">
        <v>2985</v>
      </c>
      <c r="E572" s="536" t="s">
        <v>1446</v>
      </c>
      <c r="F572" s="537"/>
      <c r="G572" s="537"/>
      <c r="H572" s="537"/>
      <c r="I572" s="538"/>
    </row>
    <row r="573" spans="1:9" ht="14.4" customHeight="1">
      <c r="A573" s="63"/>
      <c r="B573" s="63"/>
      <c r="C573" s="63"/>
      <c r="D573" s="304" t="s">
        <v>2986</v>
      </c>
      <c r="E573" s="536" t="s">
        <v>1447</v>
      </c>
      <c r="F573" s="537"/>
      <c r="G573" s="537"/>
      <c r="H573" s="537"/>
      <c r="I573" s="538"/>
    </row>
    <row r="574" spans="1:9" ht="14.4" customHeight="1">
      <c r="A574" s="63"/>
      <c r="B574" s="63"/>
      <c r="C574" s="63"/>
      <c r="D574" s="304" t="s">
        <v>2987</v>
      </c>
      <c r="E574" s="536" t="s">
        <v>2988</v>
      </c>
      <c r="F574" s="537"/>
      <c r="G574" s="537"/>
      <c r="H574" s="537"/>
      <c r="I574" s="538"/>
    </row>
    <row r="575" spans="1:9" ht="24.9" customHeight="1">
      <c r="A575" s="63"/>
      <c r="B575" s="63"/>
      <c r="C575" s="63"/>
      <c r="D575" s="304" t="s">
        <v>2989</v>
      </c>
      <c r="E575" s="536" t="s">
        <v>2990</v>
      </c>
      <c r="F575" s="537"/>
      <c r="G575" s="537"/>
      <c r="H575" s="537"/>
      <c r="I575" s="538"/>
    </row>
    <row r="576" spans="1:9" ht="14.4" customHeight="1">
      <c r="A576" s="63"/>
      <c r="B576" s="63"/>
      <c r="C576" s="63"/>
      <c r="D576" s="304" t="s">
        <v>2991</v>
      </c>
      <c r="E576" s="536" t="s">
        <v>1448</v>
      </c>
      <c r="F576" s="537"/>
      <c r="G576" s="537"/>
      <c r="H576" s="537"/>
      <c r="I576" s="538"/>
    </row>
    <row r="577" spans="1:9" ht="14.4" customHeight="1">
      <c r="A577" s="63"/>
      <c r="B577" s="63"/>
      <c r="C577" s="63"/>
      <c r="D577" s="304" t="s">
        <v>2992</v>
      </c>
      <c r="E577" s="536" t="s">
        <v>2993</v>
      </c>
      <c r="F577" s="537"/>
      <c r="G577" s="537"/>
      <c r="H577" s="537"/>
      <c r="I577" s="538"/>
    </row>
    <row r="578" spans="1:9" ht="14.4" customHeight="1">
      <c r="A578" s="63"/>
      <c r="B578" s="63"/>
      <c r="C578" s="63"/>
      <c r="D578" s="304" t="s">
        <v>2994</v>
      </c>
      <c r="E578" s="536" t="s">
        <v>1449</v>
      </c>
      <c r="F578" s="537"/>
      <c r="G578" s="537"/>
      <c r="H578" s="537"/>
      <c r="I578" s="538"/>
    </row>
    <row r="579" spans="1:9" ht="14.4" customHeight="1">
      <c r="A579" s="63"/>
      <c r="B579" s="63"/>
      <c r="C579" s="63"/>
      <c r="D579" s="304" t="s">
        <v>2995</v>
      </c>
      <c r="E579" s="536" t="s">
        <v>556</v>
      </c>
      <c r="F579" s="537"/>
      <c r="G579" s="537"/>
      <c r="H579" s="537"/>
      <c r="I579" s="538"/>
    </row>
    <row r="580" spans="1:9" ht="14.4" customHeight="1">
      <c r="A580" s="63"/>
      <c r="B580" s="63"/>
      <c r="C580" s="63"/>
      <c r="D580" s="304" t="s">
        <v>2996</v>
      </c>
      <c r="E580" s="536" t="s">
        <v>557</v>
      </c>
      <c r="F580" s="537"/>
      <c r="G580" s="537"/>
      <c r="H580" s="537"/>
      <c r="I580" s="538"/>
    </row>
    <row r="581" spans="1:9" ht="14.4" customHeight="1">
      <c r="A581" s="63"/>
      <c r="B581" s="63"/>
      <c r="C581" s="63"/>
      <c r="D581" s="304" t="s">
        <v>2997</v>
      </c>
      <c r="E581" s="536" t="s">
        <v>302</v>
      </c>
      <c r="F581" s="537"/>
      <c r="G581" s="537"/>
      <c r="H581" s="537"/>
      <c r="I581" s="538"/>
    </row>
    <row r="582" spans="1:9" ht="14.4" customHeight="1">
      <c r="A582" s="63"/>
      <c r="B582" s="63"/>
      <c r="C582" s="63"/>
      <c r="D582" s="304" t="s">
        <v>2998</v>
      </c>
      <c r="E582" s="536" t="s">
        <v>558</v>
      </c>
      <c r="F582" s="537"/>
      <c r="G582" s="537"/>
      <c r="H582" s="537"/>
      <c r="I582" s="538"/>
    </row>
    <row r="583" spans="1:9" ht="14.4" customHeight="1">
      <c r="A583" s="63"/>
      <c r="B583" s="63"/>
      <c r="C583" s="63"/>
      <c r="D583" s="304" t="s">
        <v>2999</v>
      </c>
      <c r="E583" s="536" t="s">
        <v>3000</v>
      </c>
      <c r="F583" s="537"/>
      <c r="G583" s="537"/>
      <c r="H583" s="537"/>
      <c r="I583" s="538"/>
    </row>
    <row r="584" spans="1:9" ht="14.4" customHeight="1">
      <c r="A584" s="63"/>
      <c r="B584" s="63"/>
      <c r="C584" s="63"/>
      <c r="D584" s="304" t="s">
        <v>3001</v>
      </c>
      <c r="E584" s="536" t="s">
        <v>3002</v>
      </c>
      <c r="F584" s="537"/>
      <c r="G584" s="537"/>
      <c r="H584" s="537"/>
      <c r="I584" s="538"/>
    </row>
    <row r="585" spans="1:9" ht="14.4" customHeight="1">
      <c r="A585" s="63"/>
      <c r="B585" s="63"/>
      <c r="C585" s="63"/>
      <c r="D585" s="304" t="s">
        <v>3003</v>
      </c>
      <c r="E585" s="536" t="s">
        <v>303</v>
      </c>
      <c r="F585" s="537"/>
      <c r="G585" s="537"/>
      <c r="H585" s="537"/>
      <c r="I585" s="538"/>
    </row>
    <row r="586" spans="1:9" ht="14.4" customHeight="1">
      <c r="A586" s="63"/>
      <c r="B586" s="63"/>
      <c r="C586" s="63"/>
      <c r="D586" s="304" t="s">
        <v>3004</v>
      </c>
      <c r="E586" s="536" t="s">
        <v>304</v>
      </c>
      <c r="F586" s="537"/>
      <c r="G586" s="537"/>
      <c r="H586" s="537"/>
      <c r="I586" s="538"/>
    </row>
    <row r="587" spans="1:9" ht="14.4" customHeight="1">
      <c r="A587" s="63"/>
      <c r="B587" s="63"/>
      <c r="C587" s="63"/>
      <c r="D587" s="304" t="s">
        <v>3005</v>
      </c>
      <c r="E587" s="536" t="s">
        <v>305</v>
      </c>
      <c r="F587" s="537"/>
      <c r="G587" s="537"/>
      <c r="H587" s="537"/>
      <c r="I587" s="538"/>
    </row>
    <row r="588" spans="1:9" ht="14.4" customHeight="1">
      <c r="A588" s="63"/>
      <c r="B588" s="63"/>
      <c r="C588" s="63"/>
      <c r="D588" s="304" t="s">
        <v>3006</v>
      </c>
      <c r="E588" s="536" t="s">
        <v>306</v>
      </c>
      <c r="F588" s="537"/>
      <c r="G588" s="537"/>
      <c r="H588" s="537"/>
      <c r="I588" s="538"/>
    </row>
    <row r="589" spans="1:9" ht="14.4" customHeight="1">
      <c r="A589" s="63"/>
      <c r="B589" s="63"/>
      <c r="C589" s="63"/>
      <c r="D589" s="304" t="s">
        <v>3007</v>
      </c>
      <c r="E589" s="536" t="s">
        <v>3008</v>
      </c>
      <c r="F589" s="537"/>
      <c r="G589" s="537"/>
      <c r="H589" s="537"/>
      <c r="I589" s="538"/>
    </row>
    <row r="590" spans="1:9" ht="14.4" customHeight="1">
      <c r="A590" s="63"/>
      <c r="B590" s="63"/>
      <c r="C590" s="63"/>
      <c r="D590" s="304" t="s">
        <v>3009</v>
      </c>
      <c r="E590" s="536" t="s">
        <v>990</v>
      </c>
      <c r="F590" s="537"/>
      <c r="G590" s="537"/>
      <c r="H590" s="537"/>
      <c r="I590" s="538"/>
    </row>
    <row r="591" spans="1:9" ht="14.4" customHeight="1">
      <c r="A591" s="63"/>
      <c r="B591" s="63"/>
      <c r="C591" s="63"/>
      <c r="D591" s="304" t="s">
        <v>3010</v>
      </c>
      <c r="E591" s="536" t="s">
        <v>1440</v>
      </c>
      <c r="F591" s="537"/>
      <c r="G591" s="537"/>
      <c r="H591" s="537"/>
      <c r="I591" s="538"/>
    </row>
    <row r="592" spans="1:9" ht="14.4" customHeight="1">
      <c r="A592" s="63"/>
      <c r="B592" s="63"/>
      <c r="C592" s="63"/>
      <c r="D592" s="304" t="s">
        <v>3011</v>
      </c>
      <c r="E592" s="536" t="s">
        <v>3012</v>
      </c>
      <c r="F592" s="537"/>
      <c r="G592" s="537"/>
      <c r="H592" s="537"/>
      <c r="I592" s="538"/>
    </row>
    <row r="593" spans="1:9" ht="14.4" customHeight="1">
      <c r="A593" s="63"/>
      <c r="B593" s="63"/>
      <c r="C593" s="63"/>
      <c r="D593" s="304" t="s">
        <v>3013</v>
      </c>
      <c r="E593" s="536" t="s">
        <v>1441</v>
      </c>
      <c r="F593" s="537"/>
      <c r="G593" s="537"/>
      <c r="H593" s="537"/>
      <c r="I593" s="538"/>
    </row>
    <row r="594" spans="1:9" ht="14.4" customHeight="1">
      <c r="A594" s="63"/>
      <c r="B594" s="63"/>
      <c r="C594" s="63"/>
      <c r="D594" s="304" t="s">
        <v>3014</v>
      </c>
      <c r="E594" s="536" t="s">
        <v>989</v>
      </c>
      <c r="F594" s="537"/>
      <c r="G594" s="537"/>
      <c r="H594" s="537"/>
      <c r="I594" s="538"/>
    </row>
    <row r="595" spans="1:9" ht="14.4" customHeight="1">
      <c r="A595" s="63"/>
      <c r="B595" s="63"/>
      <c r="C595" s="63"/>
      <c r="D595" s="304" t="s">
        <v>3015</v>
      </c>
      <c r="E595" s="536" t="s">
        <v>1442</v>
      </c>
      <c r="F595" s="537"/>
      <c r="G595" s="537"/>
      <c r="H595" s="537"/>
      <c r="I595" s="538"/>
    </row>
    <row r="596" spans="1:9" ht="14.4" customHeight="1">
      <c r="A596" s="63"/>
      <c r="B596" s="63"/>
      <c r="C596" s="63"/>
      <c r="D596" s="304" t="s">
        <v>3016</v>
      </c>
      <c r="E596" s="536" t="s">
        <v>1443</v>
      </c>
      <c r="F596" s="537"/>
      <c r="G596" s="537"/>
      <c r="H596" s="537"/>
      <c r="I596" s="538"/>
    </row>
    <row r="597" spans="1:9" ht="14.4" customHeight="1">
      <c r="A597" s="63"/>
      <c r="B597" s="63"/>
      <c r="C597" s="63"/>
      <c r="D597" s="304" t="s">
        <v>3017</v>
      </c>
      <c r="E597" s="536" t="s">
        <v>3018</v>
      </c>
      <c r="F597" s="537"/>
      <c r="G597" s="537"/>
      <c r="H597" s="537"/>
      <c r="I597" s="538"/>
    </row>
    <row r="598" spans="1:9" ht="14.4" customHeight="1">
      <c r="A598" s="63"/>
      <c r="B598" s="63"/>
      <c r="C598" s="63"/>
      <c r="D598" s="304" t="s">
        <v>3019</v>
      </c>
      <c r="E598" s="536" t="s">
        <v>3020</v>
      </c>
      <c r="F598" s="537"/>
      <c r="G598" s="537"/>
      <c r="H598" s="537"/>
      <c r="I598" s="538"/>
    </row>
    <row r="599" spans="1:9" ht="14.4" customHeight="1">
      <c r="A599" s="63"/>
      <c r="B599" s="63"/>
      <c r="C599" s="63"/>
      <c r="D599" s="304" t="s">
        <v>3021</v>
      </c>
      <c r="E599" s="536" t="s">
        <v>991</v>
      </c>
      <c r="F599" s="537"/>
      <c r="G599" s="537"/>
      <c r="H599" s="537"/>
      <c r="I599" s="538"/>
    </row>
    <row r="600" spans="1:9" ht="14.4" customHeight="1">
      <c r="A600" s="63"/>
      <c r="B600" s="63"/>
      <c r="C600" s="63"/>
      <c r="D600" s="304" t="s">
        <v>3022</v>
      </c>
      <c r="E600" s="536" t="s">
        <v>992</v>
      </c>
      <c r="F600" s="537"/>
      <c r="G600" s="537"/>
      <c r="H600" s="537"/>
      <c r="I600" s="538"/>
    </row>
    <row r="601" spans="1:9" ht="14.4" customHeight="1">
      <c r="A601" s="63"/>
      <c r="B601" s="63"/>
      <c r="C601" s="63"/>
      <c r="D601" s="304" t="s">
        <v>3023</v>
      </c>
      <c r="E601" s="536" t="s">
        <v>993</v>
      </c>
      <c r="F601" s="537"/>
      <c r="G601" s="537"/>
      <c r="H601" s="537"/>
      <c r="I601" s="538"/>
    </row>
    <row r="602" spans="1:9" ht="14.4" customHeight="1">
      <c r="A602" s="63"/>
      <c r="B602" s="63"/>
      <c r="C602" s="63"/>
      <c r="D602" s="304" t="s">
        <v>3024</v>
      </c>
      <c r="E602" s="536" t="s">
        <v>140</v>
      </c>
      <c r="F602" s="537"/>
      <c r="G602" s="537"/>
      <c r="H602" s="537"/>
      <c r="I602" s="538"/>
    </row>
    <row r="603" spans="1:9" ht="14.4" customHeight="1">
      <c r="A603" s="63"/>
      <c r="B603" s="63"/>
      <c r="C603" s="63"/>
      <c r="D603" s="304" t="s">
        <v>3025</v>
      </c>
      <c r="E603" s="536" t="s">
        <v>141</v>
      </c>
      <c r="F603" s="537"/>
      <c r="G603" s="537"/>
      <c r="H603" s="537"/>
      <c r="I603" s="538"/>
    </row>
    <row r="604" spans="1:9" ht="14.4" customHeight="1">
      <c r="A604" s="63"/>
      <c r="B604" s="63"/>
      <c r="C604" s="63"/>
      <c r="D604" s="304" t="s">
        <v>3026</v>
      </c>
      <c r="E604" s="536" t="s">
        <v>3027</v>
      </c>
      <c r="F604" s="537"/>
      <c r="G604" s="537"/>
      <c r="H604" s="537"/>
      <c r="I604" s="538"/>
    </row>
    <row r="605" spans="1:9" ht="14.4" customHeight="1">
      <c r="A605" s="63"/>
      <c r="B605" s="63"/>
      <c r="C605" s="63"/>
      <c r="D605" s="304" t="s">
        <v>3028</v>
      </c>
      <c r="E605" s="536" t="s">
        <v>994</v>
      </c>
      <c r="F605" s="537"/>
      <c r="G605" s="537"/>
      <c r="H605" s="537"/>
      <c r="I605" s="538"/>
    </row>
    <row r="606" spans="1:9" ht="14.4" customHeight="1">
      <c r="A606" s="63"/>
      <c r="B606" s="63"/>
      <c r="C606" s="63"/>
      <c r="D606" s="304" t="s">
        <v>3029</v>
      </c>
      <c r="E606" s="536" t="s">
        <v>3030</v>
      </c>
      <c r="F606" s="537"/>
      <c r="G606" s="537"/>
      <c r="H606" s="537"/>
      <c r="I606" s="538"/>
    </row>
    <row r="607" spans="1:9" ht="14.4" customHeight="1">
      <c r="A607" s="63"/>
      <c r="B607" s="63"/>
      <c r="C607" s="63"/>
      <c r="D607" s="304" t="s">
        <v>3031</v>
      </c>
      <c r="E607" s="536" t="s">
        <v>3032</v>
      </c>
      <c r="F607" s="537"/>
      <c r="G607" s="537"/>
      <c r="H607" s="537"/>
      <c r="I607" s="538"/>
    </row>
    <row r="608" spans="1:9" ht="14.4" customHeight="1">
      <c r="A608" s="63"/>
      <c r="B608" s="63"/>
      <c r="C608" s="63"/>
      <c r="D608" s="304" t="s">
        <v>3033</v>
      </c>
      <c r="E608" s="536" t="s">
        <v>3034</v>
      </c>
      <c r="F608" s="537"/>
      <c r="G608" s="537"/>
      <c r="H608" s="537"/>
      <c r="I608" s="538"/>
    </row>
    <row r="609" spans="1:9" ht="14.4" customHeight="1">
      <c r="A609" s="63"/>
      <c r="B609" s="63"/>
      <c r="C609" s="63"/>
      <c r="D609" s="304" t="s">
        <v>3035</v>
      </c>
      <c r="E609" s="536" t="s">
        <v>3036</v>
      </c>
      <c r="F609" s="537"/>
      <c r="G609" s="537"/>
      <c r="H609" s="537"/>
      <c r="I609" s="538"/>
    </row>
    <row r="610" spans="1:9" ht="14.4" customHeight="1">
      <c r="A610" s="63"/>
      <c r="B610" s="63"/>
      <c r="C610" s="63"/>
      <c r="D610" s="304" t="s">
        <v>3037</v>
      </c>
      <c r="E610" s="536" t="s">
        <v>3038</v>
      </c>
      <c r="F610" s="537"/>
      <c r="G610" s="537"/>
      <c r="H610" s="537"/>
      <c r="I610" s="538"/>
    </row>
    <row r="611" spans="1:9" ht="14.4" customHeight="1">
      <c r="A611" s="63"/>
      <c r="B611" s="63"/>
      <c r="C611" s="63"/>
      <c r="D611" s="304" t="s">
        <v>3039</v>
      </c>
      <c r="E611" s="536" t="s">
        <v>1977</v>
      </c>
      <c r="F611" s="537"/>
      <c r="G611" s="537"/>
      <c r="H611" s="537"/>
      <c r="I611" s="538"/>
    </row>
    <row r="612" spans="1:9" ht="14.4" customHeight="1">
      <c r="A612" s="63"/>
      <c r="B612" s="63"/>
      <c r="C612" s="63"/>
      <c r="D612" s="304" t="s">
        <v>3040</v>
      </c>
      <c r="E612" s="536" t="s">
        <v>1978</v>
      </c>
      <c r="F612" s="537"/>
      <c r="G612" s="537"/>
      <c r="H612" s="537"/>
      <c r="I612" s="538"/>
    </row>
    <row r="613" spans="1:9" ht="14.4" customHeight="1">
      <c r="A613" s="63"/>
      <c r="B613" s="63"/>
      <c r="C613" s="63"/>
      <c r="D613" s="304" t="s">
        <v>3041</v>
      </c>
      <c r="E613" s="536" t="s">
        <v>1259</v>
      </c>
      <c r="F613" s="537"/>
      <c r="G613" s="537"/>
      <c r="H613" s="537"/>
      <c r="I613" s="538"/>
    </row>
    <row r="614" spans="1:9" ht="14.4" customHeight="1">
      <c r="A614" s="63"/>
      <c r="B614" s="63"/>
      <c r="C614" s="63"/>
      <c r="D614" s="304" t="s">
        <v>3042</v>
      </c>
      <c r="E614" s="536" t="s">
        <v>1125</v>
      </c>
      <c r="F614" s="537"/>
      <c r="G614" s="537"/>
      <c r="H614" s="537"/>
      <c r="I614" s="538"/>
    </row>
    <row r="615" spans="1:9" ht="14.4" customHeight="1">
      <c r="A615" s="63"/>
      <c r="B615" s="63"/>
      <c r="C615" s="63"/>
      <c r="D615" s="304" t="s">
        <v>3043</v>
      </c>
      <c r="E615" s="536" t="s">
        <v>3044</v>
      </c>
      <c r="F615" s="537"/>
      <c r="G615" s="537"/>
      <c r="H615" s="537"/>
      <c r="I615" s="538"/>
    </row>
    <row r="616" spans="1:9" ht="14.4" customHeight="1">
      <c r="A616" s="63"/>
      <c r="B616" s="63"/>
      <c r="C616" s="63"/>
      <c r="D616" s="304" t="s">
        <v>3045</v>
      </c>
      <c r="E616" s="536" t="s">
        <v>3046</v>
      </c>
      <c r="F616" s="537"/>
      <c r="G616" s="537"/>
      <c r="H616" s="537"/>
      <c r="I616" s="538"/>
    </row>
    <row r="617" spans="1:9" ht="14.4" customHeight="1">
      <c r="A617" s="63"/>
      <c r="B617" s="63"/>
      <c r="C617" s="63"/>
      <c r="D617" s="304" t="s">
        <v>3047</v>
      </c>
      <c r="E617" s="536" t="s">
        <v>1126</v>
      </c>
      <c r="F617" s="537"/>
      <c r="G617" s="537"/>
      <c r="H617" s="537"/>
      <c r="I617" s="538"/>
    </row>
    <row r="618" spans="1:9" ht="14.4" customHeight="1">
      <c r="A618" s="63"/>
      <c r="B618" s="63"/>
      <c r="C618" s="63"/>
      <c r="D618" s="304" t="s">
        <v>3048</v>
      </c>
      <c r="E618" s="536" t="s">
        <v>3049</v>
      </c>
      <c r="F618" s="537"/>
      <c r="G618" s="537"/>
      <c r="H618" s="537"/>
      <c r="I618" s="538"/>
    </row>
    <row r="619" spans="1:9" ht="12.75" customHeight="1">
      <c r="D619" s="305" t="s">
        <v>3050</v>
      </c>
      <c r="E619" s="536" t="s">
        <v>3051</v>
      </c>
      <c r="F619" s="537"/>
      <c r="G619" s="537"/>
      <c r="H619" s="537"/>
      <c r="I619" s="538"/>
    </row>
    <row r="620" spans="1:9">
      <c r="D620" s="305" t="s">
        <v>3052</v>
      </c>
      <c r="E620" s="536" t="s">
        <v>3053</v>
      </c>
      <c r="F620" s="537"/>
      <c r="G620" s="537"/>
      <c r="H620" s="537"/>
      <c r="I620" s="538"/>
    </row>
    <row r="621" spans="1:9">
      <c r="D621" s="305" t="s">
        <v>3054</v>
      </c>
      <c r="E621" s="536" t="s">
        <v>3055</v>
      </c>
      <c r="F621" s="537"/>
      <c r="G621" s="537"/>
      <c r="H621" s="537"/>
      <c r="I621" s="538"/>
    </row>
    <row r="622" spans="1:9">
      <c r="D622" s="305" t="s">
        <v>3056</v>
      </c>
      <c r="E622" s="536" t="s">
        <v>3057</v>
      </c>
      <c r="F622" s="537"/>
      <c r="G622" s="537"/>
      <c r="H622" s="537"/>
      <c r="I622" s="538"/>
    </row>
    <row r="623" spans="1:9">
      <c r="D623" s="305" t="s">
        <v>3058</v>
      </c>
      <c r="E623" s="536" t="s">
        <v>3059</v>
      </c>
      <c r="F623" s="537"/>
      <c r="G623" s="537"/>
      <c r="H623" s="537"/>
      <c r="I623" s="538"/>
    </row>
    <row r="624" spans="1:9">
      <c r="D624" s="305" t="s">
        <v>3060</v>
      </c>
      <c r="E624" s="536" t="s">
        <v>3061</v>
      </c>
      <c r="F624" s="537"/>
      <c r="G624" s="537"/>
      <c r="H624" s="537"/>
      <c r="I624" s="538"/>
    </row>
    <row r="625" spans="4:9">
      <c r="D625" s="305" t="s">
        <v>3062</v>
      </c>
      <c r="E625" s="536" t="s">
        <v>3063</v>
      </c>
      <c r="F625" s="537"/>
      <c r="G625" s="537"/>
      <c r="H625" s="537"/>
      <c r="I625" s="538"/>
    </row>
    <row r="626" spans="4:9">
      <c r="D626" s="305" t="s">
        <v>3064</v>
      </c>
      <c r="E626" s="536" t="s">
        <v>3065</v>
      </c>
      <c r="F626" s="537"/>
      <c r="G626" s="537"/>
      <c r="H626" s="537"/>
      <c r="I626" s="538"/>
    </row>
    <row r="627" spans="4:9">
      <c r="D627" s="305" t="s">
        <v>3066</v>
      </c>
      <c r="E627" s="536" t="s">
        <v>3067</v>
      </c>
      <c r="F627" s="537"/>
      <c r="G627" s="537"/>
      <c r="H627" s="537"/>
      <c r="I627" s="538"/>
    </row>
    <row r="628" spans="4:9">
      <c r="D628" s="305" t="s">
        <v>3068</v>
      </c>
      <c r="E628" s="536" t="s">
        <v>3069</v>
      </c>
      <c r="F628" s="537"/>
      <c r="G628" s="537"/>
      <c r="H628" s="537"/>
      <c r="I628" s="538"/>
    </row>
    <row r="629" spans="4:9">
      <c r="D629" s="305" t="s">
        <v>3070</v>
      </c>
      <c r="E629" s="536" t="s">
        <v>3071</v>
      </c>
      <c r="F629" s="537"/>
      <c r="G629" s="537"/>
      <c r="H629" s="537"/>
      <c r="I629" s="538"/>
    </row>
    <row r="630" spans="4:9">
      <c r="D630" s="305" t="s">
        <v>3072</v>
      </c>
      <c r="E630" s="536" t="s">
        <v>3073</v>
      </c>
      <c r="F630" s="537"/>
      <c r="G630" s="537"/>
      <c r="H630" s="537"/>
      <c r="I630" s="538"/>
    </row>
    <row r="631" spans="4:9">
      <c r="D631" s="305" t="s">
        <v>3074</v>
      </c>
      <c r="E631" s="536" t="s">
        <v>3075</v>
      </c>
      <c r="F631" s="537"/>
      <c r="G631" s="537"/>
      <c r="H631" s="537"/>
      <c r="I631" s="538"/>
    </row>
    <row r="632" spans="4:9">
      <c r="D632" s="305" t="s">
        <v>3076</v>
      </c>
      <c r="E632" s="536" t="s">
        <v>3077</v>
      </c>
      <c r="F632" s="537"/>
      <c r="G632" s="537"/>
      <c r="H632" s="537"/>
      <c r="I632" s="538"/>
    </row>
    <row r="633" spans="4:9">
      <c r="D633" s="305" t="s">
        <v>3078</v>
      </c>
      <c r="E633" s="536" t="s">
        <v>3079</v>
      </c>
      <c r="F633" s="537"/>
      <c r="G633" s="537"/>
      <c r="H633" s="537"/>
      <c r="I633" s="538"/>
    </row>
    <row r="634" spans="4:9">
      <c r="D634" s="305" t="s">
        <v>3080</v>
      </c>
      <c r="E634" s="536" t="s">
        <v>3081</v>
      </c>
      <c r="F634" s="537"/>
      <c r="G634" s="537"/>
      <c r="H634" s="537"/>
      <c r="I634" s="538"/>
    </row>
    <row r="635" spans="4:9">
      <c r="D635" s="305" t="s">
        <v>3082</v>
      </c>
      <c r="E635" s="536" t="s">
        <v>3083</v>
      </c>
      <c r="F635" s="537"/>
      <c r="G635" s="537"/>
      <c r="H635" s="537"/>
      <c r="I635" s="538"/>
    </row>
    <row r="636" spans="4:9">
      <c r="D636" s="305" t="s">
        <v>3084</v>
      </c>
      <c r="E636" s="536" t="s">
        <v>3085</v>
      </c>
      <c r="F636" s="537"/>
      <c r="G636" s="537"/>
      <c r="H636" s="537"/>
      <c r="I636" s="538"/>
    </row>
    <row r="637" spans="4:9">
      <c r="D637" s="305" t="s">
        <v>3086</v>
      </c>
      <c r="E637" s="536" t="s">
        <v>210</v>
      </c>
      <c r="F637" s="537"/>
      <c r="G637" s="537"/>
      <c r="H637" s="537"/>
      <c r="I637" s="538"/>
    </row>
    <row r="638" spans="4:9">
      <c r="D638" s="305" t="s">
        <v>3087</v>
      </c>
      <c r="E638" s="536" t="s">
        <v>211</v>
      </c>
      <c r="F638" s="537"/>
      <c r="G638" s="537"/>
      <c r="H638" s="537"/>
      <c r="I638" s="538"/>
    </row>
    <row r="639" spans="4:9">
      <c r="D639" s="305" t="s">
        <v>3088</v>
      </c>
      <c r="E639" s="536" t="s">
        <v>3089</v>
      </c>
      <c r="F639" s="537"/>
      <c r="G639" s="537"/>
      <c r="H639" s="537"/>
      <c r="I639" s="538"/>
    </row>
    <row r="640" spans="4:9">
      <c r="D640" s="305" t="s">
        <v>3090</v>
      </c>
      <c r="E640" s="536" t="s">
        <v>3091</v>
      </c>
      <c r="F640" s="537"/>
      <c r="G640" s="537"/>
      <c r="H640" s="537"/>
      <c r="I640" s="538"/>
    </row>
    <row r="641" spans="4:9">
      <c r="D641" s="305" t="s">
        <v>3092</v>
      </c>
      <c r="E641" s="536" t="s">
        <v>3093</v>
      </c>
      <c r="F641" s="537"/>
      <c r="G641" s="537"/>
      <c r="H641" s="537"/>
      <c r="I641" s="538"/>
    </row>
    <row r="642" spans="4:9">
      <c r="D642" s="305" t="s">
        <v>3094</v>
      </c>
      <c r="E642" s="536" t="s">
        <v>3095</v>
      </c>
      <c r="F642" s="537"/>
      <c r="G642" s="537"/>
      <c r="H642" s="537"/>
      <c r="I642" s="538"/>
    </row>
    <row r="643" spans="4:9">
      <c r="D643" s="305" t="s">
        <v>3096</v>
      </c>
      <c r="E643" s="536" t="s">
        <v>3097</v>
      </c>
      <c r="F643" s="537"/>
      <c r="G643" s="537"/>
      <c r="H643" s="537"/>
      <c r="I643" s="538"/>
    </row>
    <row r="644" spans="4:9">
      <c r="D644" s="305" t="s">
        <v>3098</v>
      </c>
      <c r="E644" s="536" t="s">
        <v>3099</v>
      </c>
      <c r="F644" s="537"/>
      <c r="G644" s="537"/>
      <c r="H644" s="537"/>
      <c r="I644" s="538"/>
    </row>
    <row r="645" spans="4:9">
      <c r="D645" s="305" t="s">
        <v>3100</v>
      </c>
      <c r="E645" s="536" t="s">
        <v>3101</v>
      </c>
      <c r="F645" s="537"/>
      <c r="G645" s="537"/>
      <c r="H645" s="537"/>
      <c r="I645" s="538"/>
    </row>
    <row r="646" spans="4:9">
      <c r="D646" s="305" t="s">
        <v>3102</v>
      </c>
      <c r="E646" s="536" t="s">
        <v>3103</v>
      </c>
      <c r="F646" s="537"/>
      <c r="G646" s="537"/>
      <c r="H646" s="537"/>
      <c r="I646" s="538"/>
    </row>
    <row r="647" spans="4:9">
      <c r="D647" s="305" t="s">
        <v>3104</v>
      </c>
      <c r="E647" s="536" t="s">
        <v>3105</v>
      </c>
      <c r="F647" s="537"/>
      <c r="G647" s="537"/>
      <c r="H647" s="537"/>
      <c r="I647" s="538"/>
    </row>
    <row r="648" spans="4:9">
      <c r="D648" s="305" t="s">
        <v>3106</v>
      </c>
      <c r="E648" s="536" t="s">
        <v>3107</v>
      </c>
      <c r="F648" s="537"/>
      <c r="G648" s="537"/>
      <c r="H648" s="537"/>
      <c r="I648" s="538"/>
    </row>
    <row r="649" spans="4:9">
      <c r="D649" s="305" t="s">
        <v>3108</v>
      </c>
      <c r="E649" s="536" t="s">
        <v>3109</v>
      </c>
      <c r="F649" s="537"/>
      <c r="G649" s="537"/>
      <c r="H649" s="537"/>
      <c r="I649" s="538"/>
    </row>
    <row r="650" spans="4:9">
      <c r="D650" s="305" t="s">
        <v>3110</v>
      </c>
      <c r="E650" s="536" t="s">
        <v>3111</v>
      </c>
      <c r="F650" s="537"/>
      <c r="G650" s="537"/>
      <c r="H650" s="537"/>
      <c r="I650" s="538"/>
    </row>
    <row r="651" spans="4:9">
      <c r="D651" s="305" t="s">
        <v>3112</v>
      </c>
      <c r="E651" s="536" t="s">
        <v>3113</v>
      </c>
      <c r="F651" s="537"/>
      <c r="G651" s="537"/>
      <c r="H651" s="537"/>
      <c r="I651" s="538"/>
    </row>
    <row r="652" spans="4:9">
      <c r="D652" s="305" t="s">
        <v>3114</v>
      </c>
      <c r="E652" s="536" t="s">
        <v>3115</v>
      </c>
      <c r="F652" s="537"/>
      <c r="G652" s="537"/>
      <c r="H652" s="537"/>
      <c r="I652" s="538"/>
    </row>
    <row r="653" spans="4:9">
      <c r="D653" s="305" t="s">
        <v>3116</v>
      </c>
      <c r="E653" s="536" t="s">
        <v>3117</v>
      </c>
      <c r="F653" s="537"/>
      <c r="G653" s="537"/>
      <c r="H653" s="537"/>
      <c r="I653" s="538"/>
    </row>
    <row r="654" spans="4:9">
      <c r="D654" s="305" t="s">
        <v>3118</v>
      </c>
      <c r="E654" s="536" t="s">
        <v>531</v>
      </c>
      <c r="F654" s="537"/>
      <c r="G654" s="537"/>
      <c r="H654" s="537"/>
      <c r="I654" s="538"/>
    </row>
    <row r="655" spans="4:9">
      <c r="D655" s="305" t="s">
        <v>3119</v>
      </c>
      <c r="E655" s="536" t="s">
        <v>532</v>
      </c>
      <c r="F655" s="537"/>
      <c r="G655" s="537"/>
      <c r="H655" s="537"/>
      <c r="I655" s="538"/>
    </row>
    <row r="656" spans="4:9">
      <c r="D656" s="305" t="s">
        <v>3120</v>
      </c>
      <c r="E656" s="536" t="s">
        <v>533</v>
      </c>
      <c r="F656" s="537"/>
      <c r="G656" s="537"/>
      <c r="H656" s="537"/>
      <c r="I656" s="538"/>
    </row>
    <row r="657" spans="4:9">
      <c r="D657" s="305" t="s">
        <v>3121</v>
      </c>
      <c r="E657" s="536" t="s">
        <v>3122</v>
      </c>
      <c r="F657" s="537"/>
      <c r="G657" s="537"/>
      <c r="H657" s="537"/>
      <c r="I657" s="538"/>
    </row>
    <row r="658" spans="4:9">
      <c r="D658" s="305" t="s">
        <v>3123</v>
      </c>
      <c r="E658" s="536" t="s">
        <v>3124</v>
      </c>
      <c r="F658" s="537"/>
      <c r="G658" s="537"/>
      <c r="H658" s="537"/>
      <c r="I658" s="538"/>
    </row>
    <row r="659" spans="4:9">
      <c r="D659" s="305" t="s">
        <v>3125</v>
      </c>
      <c r="E659" s="536" t="s">
        <v>534</v>
      </c>
      <c r="F659" s="537"/>
      <c r="G659" s="537"/>
      <c r="H659" s="537"/>
      <c r="I659" s="538"/>
    </row>
    <row r="660" spans="4:9">
      <c r="D660" s="305" t="s">
        <v>3126</v>
      </c>
      <c r="E660" s="536" t="s">
        <v>3127</v>
      </c>
      <c r="F660" s="537"/>
      <c r="G660" s="537"/>
      <c r="H660" s="537"/>
      <c r="I660" s="538"/>
    </row>
    <row r="661" spans="4:9">
      <c r="D661" s="305" t="s">
        <v>3128</v>
      </c>
      <c r="E661" s="536" t="s">
        <v>535</v>
      </c>
      <c r="F661" s="537"/>
      <c r="G661" s="537"/>
      <c r="H661" s="537"/>
      <c r="I661" s="538"/>
    </row>
    <row r="662" spans="4:9">
      <c r="D662" s="305" t="s">
        <v>3129</v>
      </c>
      <c r="E662" s="536" t="s">
        <v>536</v>
      </c>
      <c r="F662" s="537"/>
      <c r="G662" s="537"/>
      <c r="H662" s="537"/>
      <c r="I662" s="538"/>
    </row>
    <row r="663" spans="4:9">
      <c r="D663" s="305" t="s">
        <v>3130</v>
      </c>
      <c r="E663" s="536" t="s">
        <v>537</v>
      </c>
      <c r="F663" s="537"/>
      <c r="G663" s="537"/>
      <c r="H663" s="537"/>
      <c r="I663" s="538"/>
    </row>
    <row r="664" spans="4:9">
      <c r="D664" s="305" t="s">
        <v>3131</v>
      </c>
      <c r="E664" s="536" t="s">
        <v>538</v>
      </c>
      <c r="F664" s="537"/>
      <c r="G664" s="537"/>
      <c r="H664" s="537"/>
      <c r="I664" s="538"/>
    </row>
    <row r="665" spans="4:9">
      <c r="D665" s="305" t="s">
        <v>3132</v>
      </c>
      <c r="E665" s="536" t="s">
        <v>539</v>
      </c>
      <c r="F665" s="537"/>
      <c r="G665" s="537"/>
      <c r="H665" s="537"/>
      <c r="I665" s="538"/>
    </row>
    <row r="666" spans="4:9">
      <c r="D666" s="305" t="s">
        <v>3133</v>
      </c>
      <c r="E666" s="536" t="s">
        <v>540</v>
      </c>
      <c r="F666" s="537"/>
      <c r="G666" s="537"/>
      <c r="H666" s="537"/>
      <c r="I666" s="538"/>
    </row>
    <row r="667" spans="4:9">
      <c r="D667" s="305" t="s">
        <v>3134</v>
      </c>
      <c r="E667" s="536" t="s">
        <v>1715</v>
      </c>
      <c r="F667" s="537"/>
      <c r="G667" s="537"/>
      <c r="H667" s="537"/>
      <c r="I667" s="538"/>
    </row>
    <row r="668" spans="4:9">
      <c r="D668" s="305" t="s">
        <v>3135</v>
      </c>
      <c r="E668" s="536" t="s">
        <v>3136</v>
      </c>
      <c r="F668" s="537"/>
      <c r="G668" s="537"/>
      <c r="H668" s="537"/>
      <c r="I668" s="538"/>
    </row>
    <row r="669" spans="4:9">
      <c r="D669" s="305" t="s">
        <v>3137</v>
      </c>
      <c r="E669" s="536" t="s">
        <v>3138</v>
      </c>
      <c r="F669" s="537"/>
      <c r="G669" s="537"/>
      <c r="H669" s="537"/>
      <c r="I669" s="538"/>
    </row>
    <row r="670" spans="4:9">
      <c r="D670" s="305" t="s">
        <v>3139</v>
      </c>
      <c r="E670" s="536" t="s">
        <v>3140</v>
      </c>
      <c r="F670" s="537"/>
      <c r="G670" s="537"/>
      <c r="H670" s="537"/>
      <c r="I670" s="538"/>
    </row>
    <row r="671" spans="4:9">
      <c r="D671" s="305" t="s">
        <v>3141</v>
      </c>
      <c r="E671" s="536" t="s">
        <v>3142</v>
      </c>
      <c r="F671" s="537"/>
      <c r="G671" s="537"/>
      <c r="H671" s="537"/>
      <c r="I671" s="538"/>
    </row>
    <row r="672" spans="4:9">
      <c r="D672" s="305" t="s">
        <v>3143</v>
      </c>
      <c r="E672" s="536" t="s">
        <v>3144</v>
      </c>
      <c r="F672" s="537"/>
      <c r="G672" s="537"/>
      <c r="H672" s="537"/>
      <c r="I672" s="538"/>
    </row>
    <row r="673" spans="4:9">
      <c r="D673" s="305" t="s">
        <v>3145</v>
      </c>
      <c r="E673" s="536" t="s">
        <v>3146</v>
      </c>
      <c r="F673" s="537"/>
      <c r="G673" s="537"/>
      <c r="H673" s="537"/>
      <c r="I673" s="538"/>
    </row>
    <row r="674" spans="4:9">
      <c r="D674" s="305" t="s">
        <v>3147</v>
      </c>
      <c r="E674" s="536" t="s">
        <v>3148</v>
      </c>
      <c r="F674" s="537"/>
      <c r="G674" s="537"/>
      <c r="H674" s="537"/>
      <c r="I674" s="538"/>
    </row>
    <row r="675" spans="4:9">
      <c r="D675" s="305" t="s">
        <v>3149</v>
      </c>
      <c r="E675" s="536" t="s">
        <v>3150</v>
      </c>
      <c r="F675" s="537"/>
      <c r="G675" s="537"/>
      <c r="H675" s="537"/>
      <c r="I675" s="538"/>
    </row>
    <row r="676" spans="4:9">
      <c r="D676" s="305" t="s">
        <v>3151</v>
      </c>
      <c r="E676" s="536" t="s">
        <v>3152</v>
      </c>
      <c r="F676" s="537"/>
      <c r="G676" s="537"/>
      <c r="H676" s="537"/>
      <c r="I676" s="538"/>
    </row>
    <row r="677" spans="4:9">
      <c r="D677" s="305" t="s">
        <v>3153</v>
      </c>
      <c r="E677" s="536" t="s">
        <v>3154</v>
      </c>
      <c r="F677" s="537"/>
      <c r="G677" s="537"/>
      <c r="H677" s="537"/>
      <c r="I677" s="538"/>
    </row>
    <row r="678" spans="4:9">
      <c r="D678" s="305" t="s">
        <v>3155</v>
      </c>
      <c r="E678" s="536" t="s">
        <v>3156</v>
      </c>
      <c r="F678" s="537"/>
      <c r="G678" s="537"/>
      <c r="H678" s="537"/>
      <c r="I678" s="538"/>
    </row>
    <row r="679" spans="4:9">
      <c r="D679" s="305" t="s">
        <v>3157</v>
      </c>
      <c r="E679" s="536" t="s">
        <v>3158</v>
      </c>
      <c r="F679" s="537"/>
      <c r="G679" s="537"/>
      <c r="H679" s="537"/>
      <c r="I679" s="538"/>
    </row>
    <row r="680" spans="4:9">
      <c r="D680" s="305" t="s">
        <v>3159</v>
      </c>
      <c r="E680" s="536" t="s">
        <v>3160</v>
      </c>
      <c r="F680" s="537"/>
      <c r="G680" s="537"/>
      <c r="H680" s="537"/>
      <c r="I680" s="538"/>
    </row>
    <row r="681" spans="4:9">
      <c r="D681" s="305" t="s">
        <v>3161</v>
      </c>
      <c r="E681" s="536" t="s">
        <v>3162</v>
      </c>
      <c r="F681" s="537"/>
      <c r="G681" s="537"/>
      <c r="H681" s="537"/>
      <c r="I681" s="538"/>
    </row>
    <row r="682" spans="4:9">
      <c r="D682" s="305" t="s">
        <v>3163</v>
      </c>
      <c r="E682" s="536" t="s">
        <v>3164</v>
      </c>
      <c r="F682" s="537"/>
      <c r="G682" s="537"/>
      <c r="H682" s="537"/>
      <c r="I682" s="538"/>
    </row>
    <row r="683" spans="4:9">
      <c r="D683" s="305" t="s">
        <v>3165</v>
      </c>
      <c r="E683" s="536" t="s">
        <v>3166</v>
      </c>
      <c r="F683" s="537"/>
      <c r="G683" s="537"/>
      <c r="H683" s="537"/>
      <c r="I683" s="538"/>
    </row>
    <row r="684" spans="4:9">
      <c r="D684" s="305" t="s">
        <v>3167</v>
      </c>
      <c r="E684" s="536" t="s">
        <v>3168</v>
      </c>
      <c r="F684" s="537"/>
      <c r="G684" s="537"/>
      <c r="H684" s="537"/>
      <c r="I684" s="538"/>
    </row>
    <row r="685" spans="4:9">
      <c r="D685" s="305" t="s">
        <v>3169</v>
      </c>
      <c r="E685" s="536" t="s">
        <v>3170</v>
      </c>
      <c r="F685" s="537"/>
      <c r="G685" s="537"/>
      <c r="H685" s="537"/>
      <c r="I685" s="538"/>
    </row>
    <row r="686" spans="4:9">
      <c r="D686" s="305" t="s">
        <v>3171</v>
      </c>
      <c r="E686" s="536" t="s">
        <v>3172</v>
      </c>
      <c r="F686" s="537"/>
      <c r="G686" s="537"/>
      <c r="H686" s="537"/>
      <c r="I686" s="538"/>
    </row>
    <row r="687" spans="4:9">
      <c r="D687" s="305" t="s">
        <v>3173</v>
      </c>
      <c r="E687" s="536" t="s">
        <v>3174</v>
      </c>
      <c r="F687" s="537"/>
      <c r="G687" s="537"/>
      <c r="H687" s="537"/>
      <c r="I687" s="538"/>
    </row>
    <row r="688" spans="4:9">
      <c r="D688" s="305" t="s">
        <v>3175</v>
      </c>
      <c r="E688" s="536" t="s">
        <v>1740</v>
      </c>
      <c r="F688" s="537"/>
      <c r="G688" s="537"/>
      <c r="H688" s="537"/>
      <c r="I688" s="538"/>
    </row>
    <row r="689" spans="4:9">
      <c r="D689" s="305" t="s">
        <v>3176</v>
      </c>
      <c r="E689" s="536" t="s">
        <v>3225</v>
      </c>
      <c r="F689" s="537"/>
      <c r="G689" s="537"/>
      <c r="H689" s="537"/>
      <c r="I689" s="538"/>
    </row>
    <row r="690" spans="4:9">
      <c r="D690" s="305" t="s">
        <v>3177</v>
      </c>
      <c r="E690" s="536" t="s">
        <v>1741</v>
      </c>
      <c r="F690" s="537"/>
      <c r="G690" s="537"/>
      <c r="H690" s="537"/>
      <c r="I690" s="538"/>
    </row>
    <row r="691" spans="4:9">
      <c r="D691" s="306" t="s">
        <v>3178</v>
      </c>
      <c r="E691" s="546" t="s">
        <v>867</v>
      </c>
      <c r="F691" s="547"/>
      <c r="G691" s="547"/>
      <c r="H691" s="547"/>
      <c r="I691" s="548"/>
    </row>
    <row r="692" spans="4:9" ht="6" customHeight="1"/>
  </sheetData>
  <sheetProtection password="C79A" sheet="1" objects="1" scenarios="1"/>
  <mergeCells count="690">
    <mergeCell ref="E691:I691"/>
    <mergeCell ref="E687:I687"/>
    <mergeCell ref="E688:I688"/>
    <mergeCell ref="E689:I689"/>
    <mergeCell ref="E690:I690"/>
    <mergeCell ref="E681:I681"/>
    <mergeCell ref="E682:I682"/>
    <mergeCell ref="E683:I683"/>
    <mergeCell ref="E684:I684"/>
    <mergeCell ref="E685:I685"/>
    <mergeCell ref="E686:I686"/>
    <mergeCell ref="E675:I675"/>
    <mergeCell ref="E676:I676"/>
    <mergeCell ref="E677:I677"/>
    <mergeCell ref="E678:I678"/>
    <mergeCell ref="E679:I679"/>
    <mergeCell ref="E680:I680"/>
    <mergeCell ref="E669:I669"/>
    <mergeCell ref="E670:I670"/>
    <mergeCell ref="E671:I671"/>
    <mergeCell ref="E672:I672"/>
    <mergeCell ref="E673:I673"/>
    <mergeCell ref="E674:I674"/>
    <mergeCell ref="E663:I663"/>
    <mergeCell ref="E664:I664"/>
    <mergeCell ref="E665:I665"/>
    <mergeCell ref="E666:I666"/>
    <mergeCell ref="E667:I667"/>
    <mergeCell ref="E668:I668"/>
    <mergeCell ref="E657:I657"/>
    <mergeCell ref="E658:I658"/>
    <mergeCell ref="E659:I659"/>
    <mergeCell ref="E660:I660"/>
    <mergeCell ref="E661:I661"/>
    <mergeCell ref="E662:I662"/>
    <mergeCell ref="E651:I651"/>
    <mergeCell ref="E652:I652"/>
    <mergeCell ref="E653:I653"/>
    <mergeCell ref="E654:I654"/>
    <mergeCell ref="E655:I655"/>
    <mergeCell ref="E656:I656"/>
    <mergeCell ref="E645:I645"/>
    <mergeCell ref="E646:I646"/>
    <mergeCell ref="E647:I647"/>
    <mergeCell ref="E648:I648"/>
    <mergeCell ref="E649:I649"/>
    <mergeCell ref="E650:I650"/>
    <mergeCell ref="E639:I639"/>
    <mergeCell ref="E640:I640"/>
    <mergeCell ref="E641:I641"/>
    <mergeCell ref="E642:I642"/>
    <mergeCell ref="E643:I643"/>
    <mergeCell ref="E644:I644"/>
    <mergeCell ref="E633:I633"/>
    <mergeCell ref="E634:I634"/>
    <mergeCell ref="E635:I635"/>
    <mergeCell ref="E636:I636"/>
    <mergeCell ref="E637:I637"/>
    <mergeCell ref="E638:I638"/>
    <mergeCell ref="E627:I627"/>
    <mergeCell ref="E628:I628"/>
    <mergeCell ref="E629:I629"/>
    <mergeCell ref="E630:I630"/>
    <mergeCell ref="E631:I631"/>
    <mergeCell ref="E632:I632"/>
    <mergeCell ref="E621:I621"/>
    <mergeCell ref="E622:I622"/>
    <mergeCell ref="E623:I623"/>
    <mergeCell ref="E624:I624"/>
    <mergeCell ref="E625:I625"/>
    <mergeCell ref="E626:I626"/>
    <mergeCell ref="E429:I429"/>
    <mergeCell ref="E430:I430"/>
    <mergeCell ref="E619:I619"/>
    <mergeCell ref="E620:I620"/>
    <mergeCell ref="E435:I435"/>
    <mergeCell ref="E436:I436"/>
    <mergeCell ref="E431:I431"/>
    <mergeCell ref="E432:I432"/>
    <mergeCell ref="E433:I433"/>
    <mergeCell ref="E434:I434"/>
    <mergeCell ref="E425:I425"/>
    <mergeCell ref="E426:I426"/>
    <mergeCell ref="E419:I419"/>
    <mergeCell ref="E420:I420"/>
    <mergeCell ref="E421:I421"/>
    <mergeCell ref="E422:I422"/>
    <mergeCell ref="E427:I427"/>
    <mergeCell ref="E428:I428"/>
    <mergeCell ref="E403:I403"/>
    <mergeCell ref="E404:I404"/>
    <mergeCell ref="E405:I405"/>
    <mergeCell ref="E406:I406"/>
    <mergeCell ref="E423:I423"/>
    <mergeCell ref="E424:I424"/>
    <mergeCell ref="E415:I415"/>
    <mergeCell ref="E416:I416"/>
    <mergeCell ref="E417:I417"/>
    <mergeCell ref="E418:I418"/>
    <mergeCell ref="E411:I411"/>
    <mergeCell ref="E412:I412"/>
    <mergeCell ref="E413:I413"/>
    <mergeCell ref="E414:I414"/>
    <mergeCell ref="E407:I407"/>
    <mergeCell ref="E408:I408"/>
    <mergeCell ref="E409:I409"/>
    <mergeCell ref="E410:I410"/>
    <mergeCell ref="E401:I401"/>
    <mergeCell ref="E402:I402"/>
    <mergeCell ref="E395:I395"/>
    <mergeCell ref="E396:I396"/>
    <mergeCell ref="E397:I397"/>
    <mergeCell ref="E398:I398"/>
    <mergeCell ref="E379:I379"/>
    <mergeCell ref="E380:I380"/>
    <mergeCell ref="E381:I381"/>
    <mergeCell ref="E382:I382"/>
    <mergeCell ref="E399:I399"/>
    <mergeCell ref="E400:I400"/>
    <mergeCell ref="E391:I391"/>
    <mergeCell ref="E392:I392"/>
    <mergeCell ref="E393:I393"/>
    <mergeCell ref="E394:I394"/>
    <mergeCell ref="E387:I387"/>
    <mergeCell ref="E388:I388"/>
    <mergeCell ref="E389:I389"/>
    <mergeCell ref="E390:I390"/>
    <mergeCell ref="E383:I383"/>
    <mergeCell ref="E384:I384"/>
    <mergeCell ref="E385:I385"/>
    <mergeCell ref="E386:I386"/>
    <mergeCell ref="E377:I377"/>
    <mergeCell ref="E378:I378"/>
    <mergeCell ref="E371:I371"/>
    <mergeCell ref="E372:I372"/>
    <mergeCell ref="E373:I373"/>
    <mergeCell ref="E374:I374"/>
    <mergeCell ref="E355:I355"/>
    <mergeCell ref="E356:I356"/>
    <mergeCell ref="E357:I357"/>
    <mergeCell ref="E358:I358"/>
    <mergeCell ref="E375:I375"/>
    <mergeCell ref="E376:I376"/>
    <mergeCell ref="E367:I367"/>
    <mergeCell ref="E368:I368"/>
    <mergeCell ref="E369:I369"/>
    <mergeCell ref="E370:I370"/>
    <mergeCell ref="E363:I363"/>
    <mergeCell ref="E364:I364"/>
    <mergeCell ref="E365:I365"/>
    <mergeCell ref="E366:I366"/>
    <mergeCell ref="E359:I359"/>
    <mergeCell ref="E360:I360"/>
    <mergeCell ref="E361:I361"/>
    <mergeCell ref="E362:I362"/>
    <mergeCell ref="E353:I353"/>
    <mergeCell ref="E354:I354"/>
    <mergeCell ref="E347:I347"/>
    <mergeCell ref="E348:I348"/>
    <mergeCell ref="E349:I349"/>
    <mergeCell ref="E350:I350"/>
    <mergeCell ref="E331:I331"/>
    <mergeCell ref="E332:I332"/>
    <mergeCell ref="E333:I333"/>
    <mergeCell ref="E334:I334"/>
    <mergeCell ref="E351:I351"/>
    <mergeCell ref="E352:I352"/>
    <mergeCell ref="E343:I343"/>
    <mergeCell ref="E344:I344"/>
    <mergeCell ref="E345:I345"/>
    <mergeCell ref="E346:I346"/>
    <mergeCell ref="E339:I339"/>
    <mergeCell ref="E340:I340"/>
    <mergeCell ref="E341:I341"/>
    <mergeCell ref="E342:I342"/>
    <mergeCell ref="E335:I335"/>
    <mergeCell ref="E336:I336"/>
    <mergeCell ref="E337:I337"/>
    <mergeCell ref="E338:I338"/>
    <mergeCell ref="E329:I329"/>
    <mergeCell ref="E330:I330"/>
    <mergeCell ref="E323:I323"/>
    <mergeCell ref="E324:I324"/>
    <mergeCell ref="E325:I325"/>
    <mergeCell ref="E326:I326"/>
    <mergeCell ref="E307:I307"/>
    <mergeCell ref="E308:I308"/>
    <mergeCell ref="E309:I309"/>
    <mergeCell ref="E310:I310"/>
    <mergeCell ref="E327:I327"/>
    <mergeCell ref="E328:I328"/>
    <mergeCell ref="E319:I319"/>
    <mergeCell ref="E320:I320"/>
    <mergeCell ref="E321:I321"/>
    <mergeCell ref="E322:I322"/>
    <mergeCell ref="E315:I315"/>
    <mergeCell ref="E316:I316"/>
    <mergeCell ref="E317:I317"/>
    <mergeCell ref="E318:I318"/>
    <mergeCell ref="E311:I311"/>
    <mergeCell ref="E312:I312"/>
    <mergeCell ref="E313:I313"/>
    <mergeCell ref="E314:I314"/>
    <mergeCell ref="E305:I305"/>
    <mergeCell ref="E306:I306"/>
    <mergeCell ref="E299:I299"/>
    <mergeCell ref="E300:I300"/>
    <mergeCell ref="E301:I301"/>
    <mergeCell ref="E302:I302"/>
    <mergeCell ref="E283:I283"/>
    <mergeCell ref="E284:I284"/>
    <mergeCell ref="E285:I285"/>
    <mergeCell ref="E286:I286"/>
    <mergeCell ref="E303:I303"/>
    <mergeCell ref="E304:I304"/>
    <mergeCell ref="E295:I295"/>
    <mergeCell ref="E296:I296"/>
    <mergeCell ref="E297:I297"/>
    <mergeCell ref="E298:I298"/>
    <mergeCell ref="E291:I291"/>
    <mergeCell ref="E292:I292"/>
    <mergeCell ref="E293:I293"/>
    <mergeCell ref="E294:I294"/>
    <mergeCell ref="E287:I287"/>
    <mergeCell ref="E288:I288"/>
    <mergeCell ref="E289:I289"/>
    <mergeCell ref="E290:I290"/>
    <mergeCell ref="E281:I281"/>
    <mergeCell ref="E282:I282"/>
    <mergeCell ref="E275:I275"/>
    <mergeCell ref="E276:I276"/>
    <mergeCell ref="E277:I277"/>
    <mergeCell ref="E278:I278"/>
    <mergeCell ref="E259:I259"/>
    <mergeCell ref="E260:I260"/>
    <mergeCell ref="E261:I261"/>
    <mergeCell ref="E262:I262"/>
    <mergeCell ref="E279:I279"/>
    <mergeCell ref="E280:I280"/>
    <mergeCell ref="E271:I271"/>
    <mergeCell ref="E272:I272"/>
    <mergeCell ref="E273:I273"/>
    <mergeCell ref="E274:I274"/>
    <mergeCell ref="E267:I267"/>
    <mergeCell ref="E268:I268"/>
    <mergeCell ref="E269:I269"/>
    <mergeCell ref="E270:I270"/>
    <mergeCell ref="E263:I263"/>
    <mergeCell ref="E264:I264"/>
    <mergeCell ref="E265:I265"/>
    <mergeCell ref="E266:I266"/>
    <mergeCell ref="E257:I257"/>
    <mergeCell ref="E258:I258"/>
    <mergeCell ref="E251:I251"/>
    <mergeCell ref="E252:I252"/>
    <mergeCell ref="E253:I253"/>
    <mergeCell ref="E254:I254"/>
    <mergeCell ref="E235:I235"/>
    <mergeCell ref="E236:I236"/>
    <mergeCell ref="E237:I237"/>
    <mergeCell ref="E238:I238"/>
    <mergeCell ref="E255:I255"/>
    <mergeCell ref="E256:I256"/>
    <mergeCell ref="E247:I247"/>
    <mergeCell ref="E248:I248"/>
    <mergeCell ref="E249:I249"/>
    <mergeCell ref="E250:I250"/>
    <mergeCell ref="E243:I243"/>
    <mergeCell ref="E244:I244"/>
    <mergeCell ref="E245:I245"/>
    <mergeCell ref="E246:I246"/>
    <mergeCell ref="E239:I239"/>
    <mergeCell ref="E240:I240"/>
    <mergeCell ref="E241:I241"/>
    <mergeCell ref="E242:I242"/>
    <mergeCell ref="E233:I233"/>
    <mergeCell ref="E234:I234"/>
    <mergeCell ref="E227:I227"/>
    <mergeCell ref="E228:I228"/>
    <mergeCell ref="E229:I229"/>
    <mergeCell ref="E230:I230"/>
    <mergeCell ref="E211:I211"/>
    <mergeCell ref="E212:I212"/>
    <mergeCell ref="E213:I213"/>
    <mergeCell ref="E214:I214"/>
    <mergeCell ref="E231:I231"/>
    <mergeCell ref="E232:I232"/>
    <mergeCell ref="E223:I223"/>
    <mergeCell ref="E224:I224"/>
    <mergeCell ref="E225:I225"/>
    <mergeCell ref="E226:I226"/>
    <mergeCell ref="E219:I219"/>
    <mergeCell ref="E220:I220"/>
    <mergeCell ref="E221:I221"/>
    <mergeCell ref="E222:I222"/>
    <mergeCell ref="E215:I215"/>
    <mergeCell ref="E216:I216"/>
    <mergeCell ref="E217:I217"/>
    <mergeCell ref="E218:I218"/>
    <mergeCell ref="E209:I209"/>
    <mergeCell ref="E210:I210"/>
    <mergeCell ref="E203:I203"/>
    <mergeCell ref="E204:I204"/>
    <mergeCell ref="E205:I205"/>
    <mergeCell ref="E206:I206"/>
    <mergeCell ref="E187:I187"/>
    <mergeCell ref="E188:I188"/>
    <mergeCell ref="E189:I189"/>
    <mergeCell ref="E190:I190"/>
    <mergeCell ref="E207:I207"/>
    <mergeCell ref="E208:I208"/>
    <mergeCell ref="E199:I199"/>
    <mergeCell ref="E200:I200"/>
    <mergeCell ref="E201:I201"/>
    <mergeCell ref="E202:I202"/>
    <mergeCell ref="E195:I195"/>
    <mergeCell ref="E196:I196"/>
    <mergeCell ref="E197:I197"/>
    <mergeCell ref="E198:I198"/>
    <mergeCell ref="E191:I191"/>
    <mergeCell ref="E192:I192"/>
    <mergeCell ref="E193:I193"/>
    <mergeCell ref="E194:I194"/>
    <mergeCell ref="E185:I185"/>
    <mergeCell ref="E186:I186"/>
    <mergeCell ref="E179:I179"/>
    <mergeCell ref="E180:I180"/>
    <mergeCell ref="E181:I181"/>
    <mergeCell ref="E182:I182"/>
    <mergeCell ref="E163:I163"/>
    <mergeCell ref="E164:I164"/>
    <mergeCell ref="E165:I165"/>
    <mergeCell ref="E166:I166"/>
    <mergeCell ref="E183:I183"/>
    <mergeCell ref="E184:I184"/>
    <mergeCell ref="E175:I175"/>
    <mergeCell ref="E176:I176"/>
    <mergeCell ref="E177:I177"/>
    <mergeCell ref="E178:I178"/>
    <mergeCell ref="E171:I171"/>
    <mergeCell ref="E172:I172"/>
    <mergeCell ref="E173:I173"/>
    <mergeCell ref="E174:I174"/>
    <mergeCell ref="E167:I167"/>
    <mergeCell ref="E168:I168"/>
    <mergeCell ref="E169:I169"/>
    <mergeCell ref="E170:I170"/>
    <mergeCell ref="E161:I161"/>
    <mergeCell ref="E162:I162"/>
    <mergeCell ref="E155:I155"/>
    <mergeCell ref="E156:I156"/>
    <mergeCell ref="E157:I157"/>
    <mergeCell ref="E158:I158"/>
    <mergeCell ref="E139:I139"/>
    <mergeCell ref="E140:I140"/>
    <mergeCell ref="E141:I141"/>
    <mergeCell ref="E142:I142"/>
    <mergeCell ref="E159:I159"/>
    <mergeCell ref="E160:I160"/>
    <mergeCell ref="E151:I151"/>
    <mergeCell ref="E152:I152"/>
    <mergeCell ref="E153:I153"/>
    <mergeCell ref="E154:I154"/>
    <mergeCell ref="E147:I147"/>
    <mergeCell ref="E148:I148"/>
    <mergeCell ref="E149:I149"/>
    <mergeCell ref="E150:I150"/>
    <mergeCell ref="E143:I143"/>
    <mergeCell ref="E144:I144"/>
    <mergeCell ref="E145:I145"/>
    <mergeCell ref="E146:I146"/>
    <mergeCell ref="E137:I137"/>
    <mergeCell ref="E138:I138"/>
    <mergeCell ref="E131:I131"/>
    <mergeCell ref="E132:I132"/>
    <mergeCell ref="E133:I133"/>
    <mergeCell ref="E134:I134"/>
    <mergeCell ref="E115:I115"/>
    <mergeCell ref="E116:I116"/>
    <mergeCell ref="E117:I117"/>
    <mergeCell ref="E118:I118"/>
    <mergeCell ref="E135:I135"/>
    <mergeCell ref="E136:I136"/>
    <mergeCell ref="E127:I127"/>
    <mergeCell ref="E128:I128"/>
    <mergeCell ref="E129:I129"/>
    <mergeCell ref="E130:I130"/>
    <mergeCell ref="E123:I123"/>
    <mergeCell ref="E124:I124"/>
    <mergeCell ref="E125:I125"/>
    <mergeCell ref="E126:I126"/>
    <mergeCell ref="E119:I119"/>
    <mergeCell ref="E120:I120"/>
    <mergeCell ref="E121:I121"/>
    <mergeCell ref="E122:I122"/>
    <mergeCell ref="E113:I113"/>
    <mergeCell ref="E114:I114"/>
    <mergeCell ref="E107:I107"/>
    <mergeCell ref="E108:I108"/>
    <mergeCell ref="E109:I109"/>
    <mergeCell ref="E110:I110"/>
    <mergeCell ref="E91:I91"/>
    <mergeCell ref="E92:I92"/>
    <mergeCell ref="E93:I93"/>
    <mergeCell ref="E94:I94"/>
    <mergeCell ref="E111:I111"/>
    <mergeCell ref="E112:I112"/>
    <mergeCell ref="E103:I103"/>
    <mergeCell ref="E104:I104"/>
    <mergeCell ref="E105:I105"/>
    <mergeCell ref="E106:I106"/>
    <mergeCell ref="E99:I99"/>
    <mergeCell ref="E100:I100"/>
    <mergeCell ref="E101:I101"/>
    <mergeCell ref="E102:I102"/>
    <mergeCell ref="E95:I95"/>
    <mergeCell ref="E96:I96"/>
    <mergeCell ref="E97:I97"/>
    <mergeCell ref="E98:I98"/>
    <mergeCell ref="E89:I89"/>
    <mergeCell ref="E90:I90"/>
    <mergeCell ref="E83:I83"/>
    <mergeCell ref="E84:I84"/>
    <mergeCell ref="E85:I85"/>
    <mergeCell ref="E86:I86"/>
    <mergeCell ref="E67:I67"/>
    <mergeCell ref="E68:I68"/>
    <mergeCell ref="E69:I69"/>
    <mergeCell ref="E70:I70"/>
    <mergeCell ref="E87:I87"/>
    <mergeCell ref="E88:I88"/>
    <mergeCell ref="E79:I79"/>
    <mergeCell ref="E80:I80"/>
    <mergeCell ref="E81:I81"/>
    <mergeCell ref="E82:I82"/>
    <mergeCell ref="E75:I75"/>
    <mergeCell ref="E76:I76"/>
    <mergeCell ref="E77:I77"/>
    <mergeCell ref="E78:I78"/>
    <mergeCell ref="E71:I71"/>
    <mergeCell ref="E72:I72"/>
    <mergeCell ref="E73:I73"/>
    <mergeCell ref="E74:I74"/>
    <mergeCell ref="E65:I65"/>
    <mergeCell ref="E66:I66"/>
    <mergeCell ref="E59:I59"/>
    <mergeCell ref="E60:I60"/>
    <mergeCell ref="E61:I61"/>
    <mergeCell ref="E62:I62"/>
    <mergeCell ref="E63:I63"/>
    <mergeCell ref="E64:I64"/>
    <mergeCell ref="E55:I55"/>
    <mergeCell ref="E56:I56"/>
    <mergeCell ref="E57:I57"/>
    <mergeCell ref="E58:I58"/>
    <mergeCell ref="E49:I49"/>
    <mergeCell ref="E50:I50"/>
    <mergeCell ref="E51:I51"/>
    <mergeCell ref="E52:I52"/>
    <mergeCell ref="E43:I43"/>
    <mergeCell ref="E44:I44"/>
    <mergeCell ref="E47:I47"/>
    <mergeCell ref="E48:I48"/>
    <mergeCell ref="E53:I53"/>
    <mergeCell ref="E54:I54"/>
    <mergeCell ref="E29:I29"/>
    <mergeCell ref="E30:I30"/>
    <mergeCell ref="E41:I41"/>
    <mergeCell ref="E42:I42"/>
    <mergeCell ref="E39:I39"/>
    <mergeCell ref="E40:I40"/>
    <mergeCell ref="E35:I35"/>
    <mergeCell ref="E36:I36"/>
    <mergeCell ref="E33:I33"/>
    <mergeCell ref="E34:I34"/>
    <mergeCell ref="E15:I15"/>
    <mergeCell ref="E16:I16"/>
    <mergeCell ref="E17:I17"/>
    <mergeCell ref="E18:I18"/>
    <mergeCell ref="E13:I13"/>
    <mergeCell ref="E14:I14"/>
    <mergeCell ref="E7:I7"/>
    <mergeCell ref="E8:I8"/>
    <mergeCell ref="E9:I9"/>
    <mergeCell ref="E10:I10"/>
    <mergeCell ref="E11:I11"/>
    <mergeCell ref="E12:I12"/>
    <mergeCell ref="E19:I19"/>
    <mergeCell ref="E20:I20"/>
    <mergeCell ref="E443:I443"/>
    <mergeCell ref="E444:I444"/>
    <mergeCell ref="E437:I437"/>
    <mergeCell ref="E438:I438"/>
    <mergeCell ref="E31:I31"/>
    <mergeCell ref="E32:I32"/>
    <mergeCell ref="E45:I45"/>
    <mergeCell ref="E46:I46"/>
    <mergeCell ref="E37:I37"/>
    <mergeCell ref="E38:I38"/>
    <mergeCell ref="E3:I3"/>
    <mergeCell ref="E4:I4"/>
    <mergeCell ref="E5:I5"/>
    <mergeCell ref="E6:I6"/>
    <mergeCell ref="E21:I21"/>
    <mergeCell ref="E22:I22"/>
    <mergeCell ref="E27:I27"/>
    <mergeCell ref="E28:I28"/>
    <mergeCell ref="E451:I451"/>
    <mergeCell ref="E452:I452"/>
    <mergeCell ref="E439:I439"/>
    <mergeCell ref="E440:I440"/>
    <mergeCell ref="E445:I445"/>
    <mergeCell ref="E446:I446"/>
    <mergeCell ref="E441:I441"/>
    <mergeCell ref="E442:I442"/>
    <mergeCell ref="E23:I23"/>
    <mergeCell ref="E24:I24"/>
    <mergeCell ref="E25:I25"/>
    <mergeCell ref="E26:I26"/>
    <mergeCell ref="E457:I457"/>
    <mergeCell ref="E458:I458"/>
    <mergeCell ref="E447:I447"/>
    <mergeCell ref="E448:I448"/>
    <mergeCell ref="E449:I449"/>
    <mergeCell ref="E450:I450"/>
    <mergeCell ref="E455:I455"/>
    <mergeCell ref="E456:I456"/>
    <mergeCell ref="E453:I453"/>
    <mergeCell ref="E454:I454"/>
    <mergeCell ref="E465:I465"/>
    <mergeCell ref="E466:I466"/>
    <mergeCell ref="E459:I459"/>
    <mergeCell ref="E460:I460"/>
    <mergeCell ref="E461:I461"/>
    <mergeCell ref="E462:I462"/>
    <mergeCell ref="E467:I467"/>
    <mergeCell ref="E468:I468"/>
    <mergeCell ref="E471:I471"/>
    <mergeCell ref="E472:I472"/>
    <mergeCell ref="E473:I473"/>
    <mergeCell ref="E474:I474"/>
    <mergeCell ref="E469:I469"/>
    <mergeCell ref="E470:I470"/>
    <mergeCell ref="E463:I463"/>
    <mergeCell ref="E464:I464"/>
    <mergeCell ref="E493:I493"/>
    <mergeCell ref="E494:I494"/>
    <mergeCell ref="E485:I485"/>
    <mergeCell ref="E486:I486"/>
    <mergeCell ref="E491:I491"/>
    <mergeCell ref="E492:I492"/>
    <mergeCell ref="E489:I489"/>
    <mergeCell ref="E490:I490"/>
    <mergeCell ref="E475:I475"/>
    <mergeCell ref="E476:I476"/>
    <mergeCell ref="E483:I483"/>
    <mergeCell ref="E484:I484"/>
    <mergeCell ref="E477:I477"/>
    <mergeCell ref="E478:I478"/>
    <mergeCell ref="E479:I479"/>
    <mergeCell ref="E480:I480"/>
    <mergeCell ref="E481:I481"/>
    <mergeCell ref="E482:I482"/>
    <mergeCell ref="E495:I495"/>
    <mergeCell ref="E496:I496"/>
    <mergeCell ref="E497:I497"/>
    <mergeCell ref="E498:I498"/>
    <mergeCell ref="E487:I487"/>
    <mergeCell ref="E488:I488"/>
    <mergeCell ref="E501:I501"/>
    <mergeCell ref="E502:I502"/>
    <mergeCell ref="E499:I499"/>
    <mergeCell ref="E500:I500"/>
    <mergeCell ref="E524:I524"/>
    <mergeCell ref="E511:I511"/>
    <mergeCell ref="E512:I512"/>
    <mergeCell ref="E505:I505"/>
    <mergeCell ref="E506:I506"/>
    <mergeCell ref="E517:I517"/>
    <mergeCell ref="E507:I507"/>
    <mergeCell ref="E508:I508"/>
    <mergeCell ref="E513:I513"/>
    <mergeCell ref="E510:I510"/>
    <mergeCell ref="E503:I503"/>
    <mergeCell ref="E504:I504"/>
    <mergeCell ref="E514:I514"/>
    <mergeCell ref="E515:I515"/>
    <mergeCell ref="E516:I516"/>
    <mergeCell ref="E509:I509"/>
    <mergeCell ref="E529:I529"/>
    <mergeCell ref="E518:I518"/>
    <mergeCell ref="E530:I530"/>
    <mergeCell ref="E519:I519"/>
    <mergeCell ref="E520:I520"/>
    <mergeCell ref="E521:I521"/>
    <mergeCell ref="E522:I522"/>
    <mergeCell ref="E525:I525"/>
    <mergeCell ref="E526:I526"/>
    <mergeCell ref="E527:I527"/>
    <mergeCell ref="E528:I528"/>
    <mergeCell ref="E523:I523"/>
    <mergeCell ref="E537:I537"/>
    <mergeCell ref="E538:I538"/>
    <mergeCell ref="E539:I539"/>
    <mergeCell ref="E540:I540"/>
    <mergeCell ref="E543:I543"/>
    <mergeCell ref="E544:I544"/>
    <mergeCell ref="E545:I545"/>
    <mergeCell ref="E546:I546"/>
    <mergeCell ref="E541:I541"/>
    <mergeCell ref="E542:I542"/>
    <mergeCell ref="E531:I531"/>
    <mergeCell ref="E532:I532"/>
    <mergeCell ref="E533:I533"/>
    <mergeCell ref="E534:I534"/>
    <mergeCell ref="E535:I535"/>
    <mergeCell ref="E536:I536"/>
    <mergeCell ref="E559:I559"/>
    <mergeCell ref="E560:I560"/>
    <mergeCell ref="E553:I553"/>
    <mergeCell ref="E554:I554"/>
    <mergeCell ref="E557:I557"/>
    <mergeCell ref="E558:I558"/>
    <mergeCell ref="E565:I565"/>
    <mergeCell ref="E566:I566"/>
    <mergeCell ref="E563:I563"/>
    <mergeCell ref="E564:I564"/>
    <mergeCell ref="E561:I561"/>
    <mergeCell ref="E562:I562"/>
    <mergeCell ref="E547:I547"/>
    <mergeCell ref="E548:I548"/>
    <mergeCell ref="E555:I555"/>
    <mergeCell ref="E556:I556"/>
    <mergeCell ref="E549:I549"/>
    <mergeCell ref="E550:I550"/>
    <mergeCell ref="E551:I551"/>
    <mergeCell ref="E552:I552"/>
    <mergeCell ref="E587:I587"/>
    <mergeCell ref="E588:I588"/>
    <mergeCell ref="E575:I575"/>
    <mergeCell ref="E576:I576"/>
    <mergeCell ref="E577:I577"/>
    <mergeCell ref="E578:I578"/>
    <mergeCell ref="E584:I584"/>
    <mergeCell ref="E567:I567"/>
    <mergeCell ref="E568:I568"/>
    <mergeCell ref="E569:I569"/>
    <mergeCell ref="E570:I570"/>
    <mergeCell ref="E573:I573"/>
    <mergeCell ref="E574:I574"/>
    <mergeCell ref="E571:I571"/>
    <mergeCell ref="E572:I572"/>
    <mergeCell ref="E596:I596"/>
    <mergeCell ref="E589:I589"/>
    <mergeCell ref="E590:I590"/>
    <mergeCell ref="E579:I579"/>
    <mergeCell ref="E580:I580"/>
    <mergeCell ref="E581:I581"/>
    <mergeCell ref="E582:I582"/>
    <mergeCell ref="E585:I585"/>
    <mergeCell ref="E586:I586"/>
    <mergeCell ref="E583:I583"/>
    <mergeCell ref="E597:I597"/>
    <mergeCell ref="E598:I598"/>
    <mergeCell ref="E599:I599"/>
    <mergeCell ref="E600:I600"/>
    <mergeCell ref="E603:I603"/>
    <mergeCell ref="E591:I591"/>
    <mergeCell ref="E592:I592"/>
    <mergeCell ref="E593:I593"/>
    <mergeCell ref="E594:I594"/>
    <mergeCell ref="E595:I595"/>
    <mergeCell ref="E618:I618"/>
    <mergeCell ref="A2:I2"/>
    <mergeCell ref="E613:I613"/>
    <mergeCell ref="E614:I614"/>
    <mergeCell ref="E615:I615"/>
    <mergeCell ref="E616:I616"/>
    <mergeCell ref="E609:I609"/>
    <mergeCell ref="E605:I605"/>
    <mergeCell ref="E606:I606"/>
    <mergeCell ref="E612:I612"/>
    <mergeCell ref="E610:I610"/>
    <mergeCell ref="E611:I611"/>
    <mergeCell ref="E617:I617"/>
    <mergeCell ref="E604:I604"/>
    <mergeCell ref="E601:I601"/>
    <mergeCell ref="E602:I602"/>
    <mergeCell ref="E608:I608"/>
    <mergeCell ref="E607:I607"/>
  </mergeCells>
  <phoneticPr fontId="13" type="noConversion"/>
  <hyperlinks>
    <hyperlink ref="H1" location="Kontrole!A1" tooltip="Link na radni list Kontrole" display="Kontrole"/>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G1" location="Upute!A1" tooltip="Link na obrazac G-PR-IZ-NPF" display="G-PR-IZ-NPF"/>
    <hyperlink ref="B1" location="Novosti!A1" tooltip="Link na radni list Novosti" display="Novosti"/>
  </hyperlinks>
  <pageMargins left="0.39370078740157483" right="0.39370078740157483" top="0.47244094488188981" bottom="0.70866141732283472" header="0.39370078740157483" footer="0.59055118110236227"/>
  <pageSetup paperSize="9" scale="82" fitToHeight="0" orientation="portrait" r:id="rId1"/>
  <headerFooter alignWithMargins="0"/>
  <ignoredErrors>
    <ignoredError sqref="D4:D691" numberStoredAsText="1"/>
  </ignoredErrors>
</worksheet>
</file>

<file path=xl/worksheets/sheet12.xml><?xml version="1.0" encoding="utf-8"?>
<worksheet xmlns="http://schemas.openxmlformats.org/spreadsheetml/2006/main" xmlns:r="http://schemas.openxmlformats.org/officeDocument/2006/relationships">
  <sheetPr codeName="List12">
    <pageSetUpPr fitToPage="1"/>
  </sheetPr>
  <dimension ref="A1:R35"/>
  <sheetViews>
    <sheetView showGridLines="0" showRowColHeaders="0" workbookViewId="0">
      <pane ySplit="2" topLeftCell="A3" activePane="bottomLeft" state="frozen"/>
      <selection activeCell="B8" sqref="B8:L8"/>
      <selection pane="bottomLeft" activeCell="A3" sqref="A3:J3"/>
    </sheetView>
  </sheetViews>
  <sheetFormatPr defaultColWidth="0" defaultRowHeight="13.2" zeroHeight="1"/>
  <cols>
    <col min="1" max="1" width="4.6640625" style="1" customWidth="1"/>
    <col min="2" max="2" width="11.88671875" style="2" customWidth="1"/>
    <col min="3" max="10" width="11.6640625" style="1" customWidth="1"/>
    <col min="11" max="11" width="1" style="1" customWidth="1"/>
    <col min="12" max="18" width="9.109375" style="1" hidden="1" customWidth="1"/>
    <col min="19" max="16384" width="9" style="3" hidden="1"/>
  </cols>
  <sheetData>
    <row r="1" spans="1:18" s="286" customFormat="1" ht="24.9" customHeight="1">
      <c r="A1" s="557" t="s">
        <v>674</v>
      </c>
      <c r="B1" s="558"/>
      <c r="C1" s="184" t="s">
        <v>578</v>
      </c>
      <c r="D1" s="184" t="s">
        <v>560</v>
      </c>
      <c r="E1" s="184" t="s">
        <v>675</v>
      </c>
      <c r="F1" s="185" t="s">
        <v>981</v>
      </c>
      <c r="G1" s="184" t="s">
        <v>322</v>
      </c>
      <c r="H1" s="184" t="s">
        <v>984</v>
      </c>
      <c r="I1" s="243" t="s">
        <v>958</v>
      </c>
      <c r="J1" s="221"/>
      <c r="K1" s="1"/>
      <c r="L1" t="s">
        <v>676</v>
      </c>
      <c r="M1" t="s">
        <v>1915</v>
      </c>
      <c r="N1"/>
      <c r="O1"/>
      <c r="P1"/>
      <c r="Q1"/>
      <c r="R1"/>
    </row>
    <row r="2" spans="1:18" s="286" customFormat="1" ht="30.75" customHeight="1">
      <c r="A2" s="240" t="s">
        <v>449</v>
      </c>
      <c r="B2" s="240" t="s">
        <v>1244</v>
      </c>
      <c r="C2" s="559" t="s">
        <v>1245</v>
      </c>
      <c r="D2" s="560"/>
      <c r="E2" s="560"/>
      <c r="F2" s="560"/>
      <c r="G2" s="560"/>
      <c r="H2" s="560"/>
      <c r="I2" s="560"/>
      <c r="J2" s="561"/>
      <c r="K2"/>
      <c r="L2">
        <f ca="1">SUM(L4:L34)</f>
        <v>1</v>
      </c>
      <c r="M2">
        <f>SUM(M4:M34)</f>
        <v>0</v>
      </c>
      <c r="N2"/>
      <c r="O2"/>
      <c r="P2"/>
      <c r="Q2"/>
      <c r="R2"/>
    </row>
    <row r="3" spans="1:18" s="286" customFormat="1" ht="20.100000000000001" customHeight="1">
      <c r="A3" s="563" t="s">
        <v>447</v>
      </c>
      <c r="B3" s="564"/>
      <c r="C3" s="564"/>
      <c r="D3" s="564"/>
      <c r="E3" s="564"/>
      <c r="F3" s="564"/>
      <c r="G3" s="564"/>
      <c r="H3" s="564"/>
      <c r="I3" s="564"/>
      <c r="J3" s="565"/>
      <c r="K3"/>
      <c r="L3"/>
      <c r="M3"/>
      <c r="N3"/>
      <c r="O3"/>
      <c r="P3"/>
      <c r="Q3"/>
      <c r="R3"/>
    </row>
    <row r="4" spans="1:18" s="286" customFormat="1" ht="63.9" customHeight="1">
      <c r="A4" s="210">
        <v>1</v>
      </c>
      <c r="B4" s="193" t="str">
        <f>IF(L4=1,"Pogreška",IF(M4=1,"Upozorenje","Ispravna"))</f>
        <v>Ispravna</v>
      </c>
      <c r="C4" s="549" t="s">
        <v>247</v>
      </c>
      <c r="D4" s="550"/>
      <c r="E4" s="550"/>
      <c r="F4" s="550"/>
      <c r="G4" s="550"/>
      <c r="H4" s="550"/>
      <c r="I4" s="550"/>
      <c r="J4" s="550"/>
      <c r="K4"/>
      <c r="L4">
        <f>IF(OR(RefStr!C7="",RefStr!C9="",RefStr!E9="",RefStr!C11="",RefStr!C15="",RefStr!J15="",RefStr!J17="",RefStr!C17="",RefStr!J9 = "",RefStr!J13="",RefStr!J19="",AND(RefStr!C15 &lt;&gt; "",INT(VALUE(RefStr!C15))&lt;&gt;0,RefStr!J11=""),AND(RefStr!C15&lt;&gt;"",INT(VALUE(RefStr!C15))=0,RefStr!J11&lt;&gt;"")),1,0)</f>
        <v>0</v>
      </c>
      <c r="M4">
        <v>0</v>
      </c>
      <c r="N4"/>
      <c r="O4"/>
      <c r="P4"/>
      <c r="Q4"/>
      <c r="R4"/>
    </row>
    <row r="5" spans="1:18" s="286" customFormat="1" ht="39.9" customHeight="1">
      <c r="A5" s="211">
        <f t="shared" ref="A5:A12" si="0">INT(A4)+1</f>
        <v>2</v>
      </c>
      <c r="B5" s="193" t="str">
        <f t="shared" ref="B5:B17" si="1">IF(L5=1,"Pogreška",IF(M5=1,"Upozorenje","Ispravna"))</f>
        <v>Ispravna</v>
      </c>
      <c r="C5" s="549" t="s">
        <v>1358</v>
      </c>
      <c r="D5" s="550"/>
      <c r="E5" s="550"/>
      <c r="F5" s="550"/>
      <c r="G5" s="550"/>
      <c r="H5" s="550"/>
      <c r="I5" s="550"/>
      <c r="J5" s="550"/>
      <c r="K5"/>
      <c r="L5">
        <f>MAX(N5:P5)</f>
        <v>0</v>
      </c>
      <c r="M5">
        <f>IF(LEN(RefStr!C13)&lt;&gt;21,1,0)</f>
        <v>0</v>
      </c>
      <c r="N5" s="1">
        <f>IF(AND(LEN(RefStr!C13)&gt;0,LEN(RefStr!C13)&lt;&gt;21),1,0)</f>
        <v>0</v>
      </c>
      <c r="O5" s="1">
        <f>IF(AND(LEN(RefStr!C13)&gt;0,UPPER(MID(RefStr!C13, 1, 2))&lt;&gt;"HR"),1,0)</f>
        <v>0</v>
      </c>
      <c r="P5" s="1">
        <f>IF(AND(LEN(RefStr!C13)&gt;0,ISERROR(INT(VALUE(MID(RefStr!C13, 3, 19))))),1,0)</f>
        <v>0</v>
      </c>
      <c r="Q5"/>
      <c r="R5"/>
    </row>
    <row r="6" spans="1:18" s="286" customFormat="1" ht="55.5" customHeight="1">
      <c r="A6" s="211">
        <f t="shared" si="0"/>
        <v>3</v>
      </c>
      <c r="B6" s="193" t="str">
        <f t="shared" si="1"/>
        <v>Ispravna</v>
      </c>
      <c r="C6" s="549" t="s">
        <v>246</v>
      </c>
      <c r="D6" s="550"/>
      <c r="E6" s="550"/>
      <c r="F6" s="550"/>
      <c r="G6" s="550"/>
      <c r="H6" s="550"/>
      <c r="I6" s="550"/>
      <c r="J6" s="550"/>
      <c r="K6"/>
      <c r="L6">
        <f>MAX(N6:P6)</f>
        <v>0</v>
      </c>
      <c r="M6">
        <v>0</v>
      </c>
      <c r="N6">
        <f>IF(AND(INT(VALUE(RefStr!C15))=0,INT(VALUE(RefStr!J11))&lt;&gt;0),1,0)</f>
        <v>0</v>
      </c>
      <c r="O6">
        <f>IF(AND(INT(VALUE(RefStr!C15))&lt;&gt;0,INT(VALUE(RefStr!J11))=0),1,0)</f>
        <v>0</v>
      </c>
      <c r="P6"/>
      <c r="Q6"/>
      <c r="R6"/>
    </row>
    <row r="7" spans="1:18" s="286" customFormat="1" ht="76.5" customHeight="1">
      <c r="A7" s="211">
        <f t="shared" si="0"/>
        <v>4</v>
      </c>
      <c r="B7" s="193" t="str">
        <f>IF(L7=1,"Pogreška",IF(M7=1,"Upozorenje","Ispravna"))</f>
        <v>Ispravna</v>
      </c>
      <c r="C7" s="554" t="s">
        <v>485</v>
      </c>
      <c r="D7" s="555"/>
      <c r="E7" s="555"/>
      <c r="F7" s="555"/>
      <c r="G7" s="555"/>
      <c r="H7" s="555"/>
      <c r="I7" s="555"/>
      <c r="J7" s="556"/>
      <c r="K7"/>
      <c r="L7">
        <f>P7</f>
        <v>0</v>
      </c>
      <c r="M7">
        <f>Q7</f>
        <v>0</v>
      </c>
      <c r="N7" s="13">
        <f>IF(RefStr!J15&lt;&gt;"",DATE(INT(MID(RefStr!J15,1,4)),1,1),"")</f>
        <v>45658</v>
      </c>
      <c r="O7" s="13">
        <f>IF(RefStr!J15&lt;&gt;"",IF(OR(RIGHT(RefStr!J15,2)="03",RIGHT(RefStr!J15,2)="12"),DATE(INT(MID(RefStr!J15,1,4)),INT(RIGHT(RefStr!J15,2)),31),DATE(INT(MID(RefStr!J15,1,4)),INT(RIGHT(RefStr!J15,2)),30)),"")</f>
        <v>45838</v>
      </c>
      <c r="P7">
        <f>IF(OR(RefStr!E5&gt;=RefStr!G5,RefStr!E5="",RefStr!G5="",RefStr!E5&lt;Kontrole!N7,RefStr!G5&gt;Kontrole!O7),1,0)</f>
        <v>0</v>
      </c>
      <c r="Q7">
        <f>IF(OR(INT(RefStr!E5)&lt;&gt;Kontrole!N7,INT(RefStr!G5)&lt;&gt;Kontrole!O7),1,0)</f>
        <v>0</v>
      </c>
      <c r="R7"/>
    </row>
    <row r="8" spans="1:18" s="286" customFormat="1" ht="54" customHeight="1">
      <c r="A8" s="211">
        <f t="shared" si="0"/>
        <v>5</v>
      </c>
      <c r="B8" s="193" t="str">
        <f t="shared" si="1"/>
        <v>Ispravna</v>
      </c>
      <c r="C8" s="549" t="s">
        <v>487</v>
      </c>
      <c r="D8" s="550"/>
      <c r="E8" s="550"/>
      <c r="F8" s="550"/>
      <c r="G8" s="550"/>
      <c r="H8" s="550"/>
      <c r="I8" s="550"/>
      <c r="J8" s="550"/>
      <c r="K8"/>
      <c r="L8">
        <f>IF(OR(RefStr!D39="",RefStr!D43="",RefStr!D45=""),1,0)</f>
        <v>0</v>
      </c>
      <c r="M8">
        <v>0</v>
      </c>
      <c r="N8"/>
      <c r="O8"/>
      <c r="P8"/>
      <c r="Q8"/>
      <c r="R8"/>
    </row>
    <row r="9" spans="1:18" s="286" customFormat="1" ht="114.9" customHeight="1">
      <c r="A9" s="211">
        <f t="shared" si="0"/>
        <v>6</v>
      </c>
      <c r="B9" s="193" t="str">
        <f>IF(L9=1,"Pogreška",IF(M9=1,"Upozorenje","Ispravna"))</f>
        <v>Ispravna</v>
      </c>
      <c r="C9" s="562" t="s">
        <v>126</v>
      </c>
      <c r="D9" s="550"/>
      <c r="E9" s="550"/>
      <c r="F9" s="550"/>
      <c r="G9" s="550"/>
      <c r="H9" s="550"/>
      <c r="I9" s="550"/>
      <c r="J9" s="550"/>
      <c r="K9"/>
      <c r="L9" s="219">
        <f>MAX(N9:O9)</f>
        <v>0</v>
      </c>
      <c r="M9">
        <v>0</v>
      </c>
      <c r="N9" s="219">
        <f>IF(MID(P9,3,1)&lt;&gt; ".",1,0)</f>
        <v>0</v>
      </c>
      <c r="O9" s="219">
        <f>IF(MID(P9,7,1)&lt;&gt; ",",1,0)</f>
        <v>0</v>
      </c>
      <c r="P9" s="220" t="str">
        <f>TEXT(RefStr!C9+10000.01,"#.##0,00")</f>
        <v>57.000,01</v>
      </c>
      <c r="Q9"/>
      <c r="R9"/>
    </row>
    <row r="10" spans="1:18" s="286" customFormat="1" ht="129.75" customHeight="1">
      <c r="A10" s="211">
        <f t="shared" si="0"/>
        <v>7</v>
      </c>
      <c r="B10" s="193" t="str">
        <f ca="1">IF(L10=1,"Pogreška",IF(M10=1,"Upozorenje","Ispravna"))</f>
        <v>Pogreška</v>
      </c>
      <c r="C10" s="562" t="s">
        <v>1314</v>
      </c>
      <c r="D10" s="550"/>
      <c r="E10" s="550"/>
      <c r="F10" s="550"/>
      <c r="G10" s="550"/>
      <c r="H10" s="550"/>
      <c r="I10" s="550"/>
      <c r="J10" s="550"/>
      <c r="K10"/>
      <c r="L10">
        <f ca="1">MAX(N10:O10)</f>
        <v>1</v>
      </c>
      <c r="M10">
        <v>0</v>
      </c>
      <c r="N10">
        <f ca="1">IF(ISERROR(R10),0,1)</f>
        <v>0</v>
      </c>
      <c r="O10" s="219">
        <f ca="1">IF(ISERROR(Q10),0,1)</f>
        <v>1</v>
      </c>
      <c r="P10" s="220" t="str">
        <f ca="1">CELL("filename")</f>
        <v>C:\Users\bakal\OneDrive\Radna površina\Bakale\ZAKLADA HO\ZAKLADA Josip Vuković\Radni\FINANCIJSKA IZVJEŠĆA\2025\[NeprofItni 1.1-30.06.2025-bakale.xlsx]RefStr</v>
      </c>
      <c r="Q10" s="220">
        <f ca="1">FIND(".XLSX", UPPER(P10),1)</f>
        <v>145</v>
      </c>
      <c r="R10" s="1" t="e">
        <f ca="1">FIND(".XLSM", UPPER(P10),1)</f>
        <v>#VALUE!</v>
      </c>
    </row>
    <row r="11" spans="1:18" s="286" customFormat="1" ht="87" customHeight="1">
      <c r="A11" s="211">
        <f t="shared" si="0"/>
        <v>8</v>
      </c>
      <c r="B11" s="193" t="str">
        <f>IF(L11=1,"Pogreška",IF(M11=1,"Upozorenje","Ispravna"))</f>
        <v>Ispravna</v>
      </c>
      <c r="C11" s="549" t="s">
        <v>842</v>
      </c>
      <c r="D11" s="550"/>
      <c r="E11" s="550"/>
      <c r="F11" s="550"/>
      <c r="G11" s="550"/>
      <c r="H11" s="550"/>
      <c r="I11" s="550"/>
      <c r="J11" s="550"/>
      <c r="K11"/>
      <c r="L11">
        <f>IF(OR(RefStr!N5&gt;RefStr!N4,RefStr!O5&gt;RefStr!O4,RefStr!P5&gt;RefStr!P4),1,0)</f>
        <v>0</v>
      </c>
      <c r="M11">
        <f>IF(OR(RefStr!N5&lt;RefStr!N4,RefStr!O5&lt;RefStr!O4,RefStr!P5&lt;RefStr!P4),1,0)</f>
        <v>0</v>
      </c>
      <c r="N11"/>
      <c r="O11"/>
      <c r="P11"/>
      <c r="Q11"/>
      <c r="R11"/>
    </row>
    <row r="12" spans="1:18" ht="66.599999999999994" customHeight="1">
      <c r="A12" s="211">
        <f t="shared" si="0"/>
        <v>9</v>
      </c>
      <c r="B12" s="193" t="str">
        <f t="shared" si="1"/>
        <v>Ispravna</v>
      </c>
      <c r="C12" s="549" t="s">
        <v>954</v>
      </c>
      <c r="D12" s="550"/>
      <c r="E12" s="550"/>
      <c r="F12" s="550"/>
      <c r="G12" s="550"/>
      <c r="H12" s="550"/>
      <c r="I12" s="550"/>
      <c r="J12" s="550"/>
      <c r="L12">
        <f>IF(ISERROR(RefStr!I21),1,0)</f>
        <v>0</v>
      </c>
      <c r="M12">
        <f>IF(RefStr!I21=0,1,0)</f>
        <v>0</v>
      </c>
    </row>
    <row r="13" spans="1:18" s="286" customFormat="1" ht="20.100000000000001" customHeight="1">
      <c r="A13" s="551" t="s">
        <v>448</v>
      </c>
      <c r="B13" s="552"/>
      <c r="C13" s="552"/>
      <c r="D13" s="552"/>
      <c r="E13" s="552"/>
      <c r="F13" s="552"/>
      <c r="G13" s="552"/>
      <c r="H13" s="552"/>
      <c r="I13" s="552"/>
      <c r="J13" s="553"/>
      <c r="K13"/>
      <c r="L13"/>
      <c r="M13"/>
      <c r="N13"/>
      <c r="O13"/>
      <c r="P13"/>
      <c r="Q13"/>
      <c r="R13"/>
    </row>
    <row r="14" spans="1:18" ht="35.1" customHeight="1">
      <c r="A14" s="210">
        <f>INT(A12)+1</f>
        <v>10</v>
      </c>
      <c r="B14" s="193" t="str">
        <f t="shared" si="1"/>
        <v>Ispravna</v>
      </c>
      <c r="C14" s="549" t="s">
        <v>8</v>
      </c>
      <c r="D14" s="550"/>
      <c r="E14" s="550"/>
      <c r="F14" s="550"/>
      <c r="G14" s="550"/>
      <c r="H14" s="550"/>
      <c r="I14" s="550"/>
      <c r="J14" s="550"/>
      <c r="L14" s="212">
        <f>IF(OR(PRRAS!J170*PRRAS!J171&lt;&gt;0,PRRAS!K170*PRRAS!K171&lt;&gt;0),1,0)</f>
        <v>0</v>
      </c>
      <c r="M14">
        <v>0</v>
      </c>
    </row>
    <row r="15" spans="1:18" ht="35.1" customHeight="1">
      <c r="A15" s="211">
        <f t="shared" ref="A15:A22" si="2">INT(A14)+1</f>
        <v>11</v>
      </c>
      <c r="B15" s="193" t="str">
        <f t="shared" si="1"/>
        <v>Ispravna</v>
      </c>
      <c r="C15" s="554" t="s">
        <v>286</v>
      </c>
      <c r="D15" s="555"/>
      <c r="E15" s="555"/>
      <c r="F15" s="555"/>
      <c r="G15" s="555"/>
      <c r="H15" s="555"/>
      <c r="I15" s="555"/>
      <c r="J15" s="556"/>
      <c r="K15" s="10"/>
      <c r="L15" s="212">
        <f>IF(MIN(PRRAS!J19:K69,PRRAS!J73:K174,PRRAS!J176:K183,PRRAS!J186:K191,PRRAS!J193:K194)&lt;0,1,0)</f>
        <v>0</v>
      </c>
      <c r="M15">
        <v>0</v>
      </c>
    </row>
    <row r="16" spans="1:18" ht="55.5" customHeight="1">
      <c r="A16" s="211">
        <f t="shared" si="2"/>
        <v>12</v>
      </c>
      <c r="B16" s="193" t="str">
        <f t="shared" si="1"/>
        <v>Ispravna</v>
      </c>
      <c r="C16" s="566" t="s">
        <v>484</v>
      </c>
      <c r="D16" s="555"/>
      <c r="E16" s="555"/>
      <c r="F16" s="555"/>
      <c r="G16" s="555"/>
      <c r="H16" s="555"/>
      <c r="I16" s="555"/>
      <c r="J16" s="556"/>
      <c r="K16" s="10"/>
      <c r="L16" s="212">
        <f>MAX(N16:Q16)</f>
        <v>0</v>
      </c>
      <c r="M16">
        <f>IF(OR(PRRAS!J182&gt;500,PRRAS!K182&gt;500),1,0)</f>
        <v>0</v>
      </c>
      <c r="N16" s="1">
        <f>IF(AND(PRRAS!J182+PRRAS!J183&lt;&gt;0,PRRAS!J182*PRRAS!J183=0),1,0)</f>
        <v>0</v>
      </c>
      <c r="O16" s="1">
        <f>IF(AND(PRRAS!K182+PRRAS!K183&lt;&gt;0,PRRAS!K182*PRRAS!K183=0),1,0)</f>
        <v>0</v>
      </c>
      <c r="P16" s="1">
        <f>IF(PRRAS!J182&gt;PRRAS!J183,1,0)</f>
        <v>0</v>
      </c>
      <c r="Q16" s="1">
        <f>IF(PRRAS!K182&gt;PRRAS!K183,1,0)</f>
        <v>0</v>
      </c>
    </row>
    <row r="17" spans="1:18" ht="72.599999999999994" customHeight="1">
      <c r="A17" s="211">
        <f t="shared" si="2"/>
        <v>13</v>
      </c>
      <c r="B17" s="193" t="str">
        <f t="shared" si="1"/>
        <v>Ispravna</v>
      </c>
      <c r="C17" s="554" t="s">
        <v>836</v>
      </c>
      <c r="D17" s="555"/>
      <c r="E17" s="555"/>
      <c r="F17" s="555"/>
      <c r="G17" s="555"/>
      <c r="H17" s="555"/>
      <c r="I17" s="555"/>
      <c r="J17" s="556"/>
      <c r="L17" s="212">
        <f>IF(PraviPod707!G37&lt;&gt;0,1,0)</f>
        <v>0</v>
      </c>
      <c r="M17">
        <v>0</v>
      </c>
    </row>
    <row r="18" spans="1:18" ht="54" customHeight="1">
      <c r="A18" s="211">
        <f>INT(A17)+1</f>
        <v>14</v>
      </c>
      <c r="B18" s="193" t="str">
        <f>IF(L18=1,"Pogreška",IF(M18=1,"Upozorenje","Ispravna"))</f>
        <v>Ispravna</v>
      </c>
      <c r="C18" s="549" t="s">
        <v>119</v>
      </c>
      <c r="D18" s="550"/>
      <c r="E18" s="550"/>
      <c r="F18" s="550"/>
      <c r="G18" s="550"/>
      <c r="H18" s="550"/>
      <c r="I18" s="550"/>
      <c r="J18" s="550"/>
      <c r="L18" s="212">
        <f>IF(AND(PraviPod707!G29="12",ABS(PRRAS!J179-PRRAS!K176)&gt;0.01,MAX(PRRAS!J19:J194)&lt;&gt;0),1,0)</f>
        <v>0</v>
      </c>
      <c r="M18">
        <v>0</v>
      </c>
    </row>
    <row r="19" spans="1:18" ht="58.5" customHeight="1">
      <c r="A19" s="211">
        <f t="shared" si="2"/>
        <v>15</v>
      </c>
      <c r="B19" s="193" t="str">
        <f>IF(L19=1,"Pogreška",IF(M19=1,"Upozorenje","Ispravna"))</f>
        <v>Ispravna</v>
      </c>
      <c r="C19" s="549" t="s">
        <v>1611</v>
      </c>
      <c r="D19" s="550"/>
      <c r="E19" s="550"/>
      <c r="F19" s="550"/>
      <c r="G19" s="550"/>
      <c r="H19" s="550"/>
      <c r="I19" s="550"/>
      <c r="J19" s="550"/>
      <c r="L19" s="212">
        <f>MAX(O19:R19)</f>
        <v>0</v>
      </c>
      <c r="M19">
        <v>0</v>
      </c>
      <c r="O19" s="1">
        <f>IF(AND(PraviPod707!G29="12",ABS(PRRAS!J173-BIL!J218)&gt;0.14,MAX(PRRAS!J19:K194)&gt;0),1,0)</f>
        <v>0</v>
      </c>
      <c r="P19" s="1">
        <f>IF(AND(PraviPod707!G29="12",ABS(PRRAS!K173-BIL!K218)&gt;0.14),1,0)</f>
        <v>0</v>
      </c>
      <c r="Q19" s="1">
        <f>IF(AND(PraviPod707!G29="12",ABS(PRRAS!J174-BIL!J219)&gt;0.14,MAX(PRRAS!J19:K194)&gt;0),1,0)</f>
        <v>0</v>
      </c>
      <c r="R19" s="1">
        <f>IF(AND(PraviPod707!G29="12",ABS(PRRAS!K174-BIL!K219)&gt;0.14),1,0)</f>
        <v>0</v>
      </c>
    </row>
    <row r="20" spans="1:18" ht="61.5" customHeight="1">
      <c r="A20" s="211">
        <f t="shared" si="2"/>
        <v>16</v>
      </c>
      <c r="B20" s="193" t="str">
        <f>IF(L20=1,"Pogreška",IF(M20=1,"Upozorenje","Ispravna"))</f>
        <v>Ispravna</v>
      </c>
      <c r="C20" s="549" t="s">
        <v>1981</v>
      </c>
      <c r="D20" s="550"/>
      <c r="E20" s="550"/>
      <c r="F20" s="550"/>
      <c r="G20" s="550"/>
      <c r="H20" s="550"/>
      <c r="I20" s="550"/>
      <c r="J20" s="550"/>
      <c r="L20" s="212">
        <f>MAX(O20:P20)</f>
        <v>0</v>
      </c>
      <c r="M20">
        <v>0</v>
      </c>
      <c r="O20" s="1">
        <f>IF(AND(PraviPod707!G29="12",ABS(PRRAS!J179-BIL!J93)&gt;0.14,MAX(PRRAS!J19:K194)&gt;0),1,0)</f>
        <v>0</v>
      </c>
      <c r="P20" s="1">
        <f>IF(AND(PraviPod707!G29="12",ABS(PRRAS!K179-BIL!K93)&gt;0.14),1,0)</f>
        <v>0</v>
      </c>
    </row>
    <row r="21" spans="1:18" ht="54" customHeight="1">
      <c r="A21" s="211">
        <f t="shared" si="2"/>
        <v>17</v>
      </c>
      <c r="B21" s="193" t="str">
        <f>IF(L21=1,"Pogreška",IF(M21=1,"Upozorenje","Ispravna"))</f>
        <v>Ispravna</v>
      </c>
      <c r="C21" s="549" t="s">
        <v>1612</v>
      </c>
      <c r="D21" s="550"/>
      <c r="E21" s="550"/>
      <c r="F21" s="550"/>
      <c r="G21" s="550"/>
      <c r="H21" s="550"/>
      <c r="I21" s="550"/>
      <c r="J21" s="550"/>
      <c r="L21" s="28">
        <v>0</v>
      </c>
      <c r="M21" s="212">
        <f>IF(OR(PRRAS!J180&gt;1000,PRRAS!K180&gt;1000,PRRAS!J181&gt;1000,PRRAS!K181&gt;1000),1,0)</f>
        <v>0</v>
      </c>
    </row>
    <row r="22" spans="1:18" ht="50.1" customHeight="1">
      <c r="A22" s="211">
        <f t="shared" si="2"/>
        <v>18</v>
      </c>
      <c r="B22" s="193" t="str">
        <f>IF(L22=1,"Pogreška",IF(M22=1,"Upozorenje","Ispravna"))</f>
        <v>Ispravna</v>
      </c>
      <c r="C22" s="549" t="s">
        <v>1613</v>
      </c>
      <c r="D22" s="550"/>
      <c r="E22" s="550"/>
      <c r="F22" s="550"/>
      <c r="G22" s="550"/>
      <c r="H22" s="550"/>
      <c r="I22" s="550"/>
      <c r="J22" s="550"/>
      <c r="K22" s="10"/>
      <c r="L22">
        <v>0</v>
      </c>
      <c r="M22" s="212">
        <f>IF(OR(N22&lt;&gt;P22,O22&lt;&gt;Q22),1,0)</f>
        <v>0</v>
      </c>
      <c r="N22" s="1">
        <f>IF(AND(PRRAS!K181=0,PRRAS!K180=0),0,1)</f>
        <v>0</v>
      </c>
      <c r="O22" s="1">
        <f>IF(AND(PRRAS!J181=0,PRRAS!J180=0),0,1)</f>
        <v>0</v>
      </c>
      <c r="P22" s="1">
        <f>IF(PRRAS!K74=0,0,1)</f>
        <v>0</v>
      </c>
      <c r="Q22" s="1">
        <f>IF(PRRAS!J74=0,0,1)</f>
        <v>0</v>
      </c>
    </row>
    <row r="23" spans="1:18" s="286" customFormat="1" ht="20.100000000000001" customHeight="1">
      <c r="A23" s="551" t="s">
        <v>450</v>
      </c>
      <c r="B23" s="552"/>
      <c r="C23" s="552"/>
      <c r="D23" s="552"/>
      <c r="E23" s="552"/>
      <c r="F23" s="552"/>
      <c r="G23" s="552"/>
      <c r="H23" s="552"/>
      <c r="I23" s="552"/>
      <c r="J23" s="553"/>
      <c r="K23"/>
      <c r="L23"/>
      <c r="M23"/>
      <c r="N23"/>
      <c r="O23"/>
      <c r="P23"/>
      <c r="Q23"/>
      <c r="R23"/>
    </row>
    <row r="24" spans="1:18" ht="31.5" customHeight="1">
      <c r="A24" s="210">
        <f>INT(A22)+1</f>
        <v>19</v>
      </c>
      <c r="B24" s="193" t="str">
        <f>IF(L24=1,"Pogreška",IF(M24=1,"Upozorenje","Ispravna"))</f>
        <v>Ispravna</v>
      </c>
      <c r="C24" s="554" t="s">
        <v>841</v>
      </c>
      <c r="D24" s="555"/>
      <c r="E24" s="555"/>
      <c r="F24" s="555"/>
      <c r="G24" s="555"/>
      <c r="H24" s="555"/>
      <c r="I24" s="555"/>
      <c r="J24" s="556"/>
      <c r="K24" s="10"/>
      <c r="L24" s="212">
        <f>MAX(N24:O24)</f>
        <v>0</v>
      </c>
      <c r="M24" s="28">
        <v>0</v>
      </c>
      <c r="N24" s="1">
        <f>IF(ABS(BIL!J19-BIL!J164)&gt;0.14,1,0)</f>
        <v>0</v>
      </c>
      <c r="O24" s="1">
        <f>IF(ABS(BIL!K19-BIL!K164)&gt;0.14,1,0)</f>
        <v>0</v>
      </c>
    </row>
    <row r="25" spans="1:18" ht="36" customHeight="1">
      <c r="A25" s="211">
        <f>INT(A24)+1</f>
        <v>20</v>
      </c>
      <c r="B25" s="193" t="str">
        <f>IF(L25=1,"Pogreška",IF(M25=1,"Upozorenje","Ispravna"))</f>
        <v>Ispravna</v>
      </c>
      <c r="C25" s="554" t="s">
        <v>1123</v>
      </c>
      <c r="D25" s="555"/>
      <c r="E25" s="555"/>
      <c r="F25" s="555"/>
      <c r="G25" s="555"/>
      <c r="H25" s="555"/>
      <c r="I25" s="555"/>
      <c r="J25" s="556"/>
      <c r="K25" s="10"/>
      <c r="L25" s="212">
        <f>IF(OR(BIL!J218*BIL!J219&lt;&gt;0,BIL!K218*BIL!K219&lt;&gt;0),1,0)</f>
        <v>0</v>
      </c>
      <c r="M25">
        <v>0</v>
      </c>
    </row>
    <row r="26" spans="1:18" ht="66" customHeight="1">
      <c r="A26" s="211">
        <f>INT(A25)+1</f>
        <v>21</v>
      </c>
      <c r="B26" s="193" t="str">
        <f>IF(L26=1,"Pogreška",IF(M26=1,"Upozorenje","Ispravna"))</f>
        <v>Ispravna</v>
      </c>
      <c r="C26" s="554" t="s">
        <v>836</v>
      </c>
      <c r="D26" s="555"/>
      <c r="E26" s="555"/>
      <c r="F26" s="555"/>
      <c r="G26" s="555"/>
      <c r="H26" s="555"/>
      <c r="I26" s="555"/>
      <c r="J26" s="556"/>
      <c r="L26" s="212">
        <f>IF(PraviPod708!G47&lt;&gt;0,1,0)</f>
        <v>0</v>
      </c>
      <c r="M26">
        <v>0</v>
      </c>
    </row>
    <row r="27" spans="1:18" ht="30" customHeight="1">
      <c r="A27" s="211">
        <f>INT(A26)+1</f>
        <v>22</v>
      </c>
      <c r="B27" s="193" t="str">
        <f>IF(L27=1,"Pogreška",IF(M27=1,"Upozorenje","Ispravna"))</f>
        <v>Ispravna</v>
      </c>
      <c r="C27" s="554" t="s">
        <v>1124</v>
      </c>
      <c r="D27" s="555"/>
      <c r="E27" s="555"/>
      <c r="F27" s="555"/>
      <c r="G27" s="555"/>
      <c r="H27" s="555"/>
      <c r="I27" s="555"/>
      <c r="J27" s="556"/>
      <c r="K27" s="10"/>
      <c r="L27" s="212">
        <f>IF(MIN(BIL!J19:K162,BIL!J164:K213,BIL!J215:K219,BIL!J221:K222)&lt;0,1,0)</f>
        <v>0</v>
      </c>
      <c r="M27">
        <v>0</v>
      </c>
    </row>
    <row r="28" spans="1:18" s="286" customFormat="1" ht="20.100000000000001" customHeight="1">
      <c r="A28" s="567" t="s">
        <v>1914</v>
      </c>
      <c r="B28" s="553"/>
      <c r="C28" s="553"/>
      <c r="D28" s="553"/>
      <c r="E28" s="553"/>
      <c r="F28" s="553"/>
      <c r="G28" s="553"/>
      <c r="H28" s="553"/>
      <c r="I28" s="553"/>
      <c r="J28" s="568"/>
      <c r="K28"/>
      <c r="L28"/>
      <c r="M28"/>
      <c r="N28"/>
      <c r="O28"/>
      <c r="P28"/>
      <c r="Q28"/>
      <c r="R28"/>
    </row>
    <row r="29" spans="1:18" ht="82.5" customHeight="1">
      <c r="A29" s="210">
        <f>INT(A27)+1</f>
        <v>23</v>
      </c>
      <c r="B29" s="193" t="str">
        <f t="shared" ref="B29:B34" si="3">IF(L29=1,"Pogreška",IF(M29=1,"Upozorenje","Ispravna"))</f>
        <v>Ispravna</v>
      </c>
      <c r="C29" s="549" t="s">
        <v>840</v>
      </c>
      <c r="D29" s="550"/>
      <c r="E29" s="550"/>
      <c r="F29" s="550"/>
      <c r="G29" s="550"/>
      <c r="H29" s="550"/>
      <c r="I29" s="550"/>
      <c r="J29" s="550"/>
      <c r="L29" s="212">
        <f>IF(GPRIZNPF!J33&gt;=230000/7.5345,1,0)</f>
        <v>0</v>
      </c>
      <c r="M29" s="212">
        <f>IF(GPRIZNPF!K33&gt;=230000/7.5345,1,0)</f>
        <v>0</v>
      </c>
      <c r="N29" s="10"/>
    </row>
    <row r="30" spans="1:18" ht="40.5" customHeight="1">
      <c r="A30" s="211">
        <f>INT(A29)+1</f>
        <v>24</v>
      </c>
      <c r="B30" s="193" t="str">
        <f t="shared" si="3"/>
        <v>Ispravna</v>
      </c>
      <c r="C30" s="549" t="s">
        <v>833</v>
      </c>
      <c r="D30" s="550"/>
      <c r="E30" s="550"/>
      <c r="F30" s="550"/>
      <c r="G30" s="550"/>
      <c r="H30" s="550"/>
      <c r="I30" s="550"/>
      <c r="J30" s="550"/>
      <c r="L30" s="212">
        <f>IF(N30&lt;0,1,0)</f>
        <v>0</v>
      </c>
      <c r="M30">
        <v>0</v>
      </c>
      <c r="N30" s="10">
        <f>MIN(GPRIZNPF!J19:K47,GPRIZNPF!J49:K60)</f>
        <v>0</v>
      </c>
    </row>
    <row r="31" spans="1:18" ht="71.400000000000006" customHeight="1">
      <c r="A31" s="211">
        <f>INT(A30)+1</f>
        <v>25</v>
      </c>
      <c r="B31" s="193" t="str">
        <f t="shared" si="3"/>
        <v>Ispravna</v>
      </c>
      <c r="C31" s="549" t="s">
        <v>843</v>
      </c>
      <c r="D31" s="550"/>
      <c r="E31" s="550"/>
      <c r="F31" s="550"/>
      <c r="G31" s="550"/>
      <c r="H31" s="550"/>
      <c r="I31" s="550"/>
      <c r="J31" s="550"/>
      <c r="L31">
        <v>0</v>
      </c>
      <c r="M31" s="239">
        <f>MAX(N31:P31)</f>
        <v>0</v>
      </c>
      <c r="N31" s="10">
        <f>IF(AND(GPRIZNPF!J35+GPRIZNPF!J57&gt;0,GPRIZNPF!J35*GPRIZNPF!J57=0),1,0)</f>
        <v>0</v>
      </c>
      <c r="O31" s="10">
        <f>IF(AND(GPRIZNPF!K35+GPRIZNPF!K57&gt;0,GPRIZNPF!K35*GPRIZNPF!K57=0),1,0)</f>
        <v>0</v>
      </c>
    </row>
    <row r="32" spans="1:18" ht="57.6" customHeight="1">
      <c r="A32" s="211">
        <f>INT(A31)+1</f>
        <v>26</v>
      </c>
      <c r="B32" s="193" t="str">
        <f t="shared" si="3"/>
        <v>Ispravna</v>
      </c>
      <c r="C32" s="566" t="s">
        <v>127</v>
      </c>
      <c r="D32" s="555"/>
      <c r="E32" s="555"/>
      <c r="F32" s="555"/>
      <c r="G32" s="555"/>
      <c r="H32" s="555"/>
      <c r="I32" s="555"/>
      <c r="J32" s="556"/>
      <c r="K32" s="10"/>
      <c r="L32" s="212">
        <f>MAX(N32:Q32)</f>
        <v>0</v>
      </c>
      <c r="M32" s="212">
        <f>IF(OR(GPRIZNPF!J58&gt;500,GPRIZNPF!K58&gt;500),1,0)</f>
        <v>0</v>
      </c>
      <c r="N32" s="1">
        <f>IF(AND(GPRIZNPF!J58+GPRIZNPF!J59&lt;&gt;0,GPRIZNPF!J58*GPRIZNPF!J59=0),1,0)</f>
        <v>0</v>
      </c>
      <c r="O32" s="1">
        <f>IF(AND(GPRIZNPF!K58+GPRIZNPF!K59&lt;&gt;0,GPRIZNPF!K58*GPRIZNPF!K59=0),1,0)</f>
        <v>0</v>
      </c>
      <c r="P32" s="1">
        <f>IF(GPRIZNPF!J58&gt;GPRIZNPF!J59,1,0)</f>
        <v>0</v>
      </c>
      <c r="Q32" s="1">
        <f>IF(GPRIZNPF!K58&gt;GPRIZNPF!K59,1,0)</f>
        <v>0</v>
      </c>
    </row>
    <row r="33" spans="1:15" ht="49.5" customHeight="1">
      <c r="A33" s="211">
        <f>INT(A32)+1</f>
        <v>27</v>
      </c>
      <c r="B33" s="193" t="str">
        <f>IF(L33=1,"Pogreška",IF(M33=1,"Upozorenje","Ispravna"))</f>
        <v>Ispravna</v>
      </c>
      <c r="C33" s="549" t="s">
        <v>309</v>
      </c>
      <c r="D33" s="550"/>
      <c r="E33" s="550"/>
      <c r="F33" s="550"/>
      <c r="G33" s="550"/>
      <c r="H33" s="550"/>
      <c r="I33" s="550"/>
      <c r="J33" s="550"/>
      <c r="L33" s="239">
        <f>MAX(N33:O33)</f>
        <v>0</v>
      </c>
      <c r="M33" s="253"/>
      <c r="N33" s="10">
        <f>IF(ROUND(ABS(GPRIZNPF!J51+GPRIZNPF!J52+GPRIZNPF!J53-GPRIZNPF!J48-GPRIZNPF!J49),2)&gt;0.14,1,0)</f>
        <v>0</v>
      </c>
      <c r="O33" s="10">
        <f>IF(ROUND(ABS(GPRIZNPF!K51+GPRIZNPF!K52+GPRIZNPF!K53-GPRIZNPF!K48-GPRIZNPF!K49),2)&gt;0.14,1,0)</f>
        <v>0</v>
      </c>
    </row>
    <row r="34" spans="1:15" ht="35.4" customHeight="1">
      <c r="A34" s="211">
        <f>INT(A33)+1</f>
        <v>28</v>
      </c>
      <c r="B34" s="193" t="str">
        <f t="shared" si="3"/>
        <v>Ispravna</v>
      </c>
      <c r="C34" s="549" t="s">
        <v>844</v>
      </c>
      <c r="D34" s="550"/>
      <c r="E34" s="550"/>
      <c r="F34" s="550"/>
      <c r="G34" s="550"/>
      <c r="H34" s="550"/>
      <c r="I34" s="550"/>
      <c r="J34" s="550"/>
      <c r="L34">
        <v>0</v>
      </c>
      <c r="M34" s="239">
        <f>MAX(N34:O34)</f>
        <v>0</v>
      </c>
      <c r="N34" s="10">
        <f>IF(AND(GPRIZNPF!J39&gt;0,GPRIZNPF!J58=0),1,0)</f>
        <v>0</v>
      </c>
      <c r="O34" s="10">
        <f>IF(AND(GPRIZNPF!K39&gt;0,GPRIZNPF!K58=0),1,0)</f>
        <v>0</v>
      </c>
    </row>
    <row r="35" spans="1:15"/>
  </sheetData>
  <sheetProtection password="C79A" sheet="1" objects="1" scenarios="1"/>
  <mergeCells count="34">
    <mergeCell ref="A28:J28"/>
    <mergeCell ref="C27:J27"/>
    <mergeCell ref="C34:J34"/>
    <mergeCell ref="C30:J30"/>
    <mergeCell ref="C31:J31"/>
    <mergeCell ref="C32:J32"/>
    <mergeCell ref="C6:J6"/>
    <mergeCell ref="C33:J33"/>
    <mergeCell ref="C29:J29"/>
    <mergeCell ref="C21:J21"/>
    <mergeCell ref="C22:J22"/>
    <mergeCell ref="C15:J15"/>
    <mergeCell ref="C12:J12"/>
    <mergeCell ref="A13:J13"/>
    <mergeCell ref="A3:J3"/>
    <mergeCell ref="C5:J5"/>
    <mergeCell ref="C9:J9"/>
    <mergeCell ref="C7:J7"/>
    <mergeCell ref="A1:B1"/>
    <mergeCell ref="C11:J11"/>
    <mergeCell ref="C2:J2"/>
    <mergeCell ref="C4:J4"/>
    <mergeCell ref="C8:J8"/>
    <mergeCell ref="C10:J10"/>
    <mergeCell ref="C14:J14"/>
    <mergeCell ref="A23:J23"/>
    <mergeCell ref="C18:J18"/>
    <mergeCell ref="C19:J19"/>
    <mergeCell ref="C26:J26"/>
    <mergeCell ref="C25:J25"/>
    <mergeCell ref="C17:J17"/>
    <mergeCell ref="C16:J16"/>
    <mergeCell ref="C24:J24"/>
    <mergeCell ref="C20:J20"/>
  </mergeCells>
  <phoneticPr fontId="13" type="noConversion"/>
  <conditionalFormatting sqref="B4:B12 B24:B27 B14:B22 B29:B34">
    <cfRule type="cellIs" dxfId="1" priority="1" stopIfTrue="1" operator="equal">
      <formula>"Pogreška"</formula>
    </cfRule>
    <cfRule type="cellIs" dxfId="0" priority="2" stopIfTrue="1" operator="equal">
      <formula>"Upozorenje"</formula>
    </cfRule>
  </conditionalFormatting>
  <hyperlinks>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I1" location="Sifre!A1" tooltip="Šifarnici djelatnosti i gradova/općina" display="Šifre"/>
    <hyperlink ref="H1" location="GPRIZNPF!A1" tooltip="Link na obrazac G-PR-IZ-NPF" display="G-PR-IZ-NPF"/>
  </hyperlinks>
  <pageMargins left="0.75" right="0.75" top="1" bottom="1" header="0.5" footer="0.5"/>
  <pageSetup paperSize="9" scale="78" fitToHeight="0" orientation="portrait" r:id="rId1"/>
  <headerFooter alignWithMargins="0"/>
</worksheet>
</file>

<file path=xl/worksheets/sheet13.xml><?xml version="1.0" encoding="utf-8"?>
<worksheet xmlns="http://schemas.openxmlformats.org/spreadsheetml/2006/main" xmlns:r="http://schemas.openxmlformats.org/officeDocument/2006/relationships">
  <sheetPr codeName="List13"/>
  <dimension ref="A1:I32"/>
  <sheetViews>
    <sheetView showGridLines="0" showRowColHeaders="0" workbookViewId="0">
      <pane ySplit="3" topLeftCell="A4" activePane="bottomLeft" state="frozen"/>
      <selection activeCell="B8" sqref="B8:L8"/>
      <selection pane="bottomLeft" activeCell="A12" sqref="A12"/>
    </sheetView>
  </sheetViews>
  <sheetFormatPr defaultColWidth="0" defaultRowHeight="13.2" zeroHeight="1"/>
  <cols>
    <col min="1" max="1" width="10.6640625" style="4" customWidth="1"/>
    <col min="2" max="9" width="12.6640625" style="3" customWidth="1"/>
    <col min="10" max="10" width="1.109375" style="3" customWidth="1"/>
    <col min="11" max="16384" width="0" style="3" hidden="1"/>
  </cols>
  <sheetData>
    <row r="1" spans="1:9" customFormat="1" ht="24.9" customHeight="1">
      <c r="A1" s="194" t="s">
        <v>674</v>
      </c>
      <c r="B1" s="184" t="s">
        <v>578</v>
      </c>
      <c r="C1" s="184" t="s">
        <v>560</v>
      </c>
      <c r="D1" s="184" t="s">
        <v>675</v>
      </c>
      <c r="E1" s="184" t="s">
        <v>322</v>
      </c>
      <c r="F1" s="184" t="s">
        <v>981</v>
      </c>
      <c r="G1" s="184" t="s">
        <v>984</v>
      </c>
      <c r="H1" s="243" t="s">
        <v>579</v>
      </c>
      <c r="I1" s="247"/>
    </row>
    <row r="2" spans="1:9" ht="46.5" customHeight="1">
      <c r="A2" s="575" t="s">
        <v>1386</v>
      </c>
      <c r="B2" s="576"/>
      <c r="C2" s="576"/>
      <c r="D2" s="576"/>
      <c r="E2" s="576"/>
      <c r="F2" s="576"/>
      <c r="G2" s="576"/>
      <c r="H2" s="576"/>
      <c r="I2" s="577"/>
    </row>
    <row r="3" spans="1:9" ht="18" customHeight="1">
      <c r="A3" s="15" t="s">
        <v>1074</v>
      </c>
      <c r="B3" s="578" t="s">
        <v>1385</v>
      </c>
      <c r="C3" s="579"/>
      <c r="D3" s="579"/>
      <c r="E3" s="579"/>
      <c r="F3" s="579"/>
      <c r="G3" s="579"/>
      <c r="H3" s="579"/>
      <c r="I3" s="580"/>
    </row>
    <row r="4" spans="1:9" ht="19.5" hidden="1" customHeight="1">
      <c r="A4" s="16" t="s">
        <v>1985</v>
      </c>
      <c r="B4" s="572" t="s">
        <v>1930</v>
      </c>
      <c r="C4" s="573"/>
      <c r="D4" s="573"/>
      <c r="E4" s="573"/>
      <c r="F4" s="573"/>
      <c r="G4" s="573"/>
      <c r="H4" s="573"/>
      <c r="I4" s="574"/>
    </row>
    <row r="5" spans="1:9" ht="35.25" hidden="1" customHeight="1">
      <c r="A5" s="16" t="s">
        <v>172</v>
      </c>
      <c r="B5" s="572" t="s">
        <v>173</v>
      </c>
      <c r="C5" s="573"/>
      <c r="D5" s="573"/>
      <c r="E5" s="573"/>
      <c r="F5" s="573"/>
      <c r="G5" s="573"/>
      <c r="H5" s="573"/>
      <c r="I5" s="574"/>
    </row>
    <row r="6" spans="1:9" ht="35.25" hidden="1" customHeight="1">
      <c r="A6" s="16" t="s">
        <v>1241</v>
      </c>
      <c r="B6" s="572" t="s">
        <v>1242</v>
      </c>
      <c r="C6" s="573"/>
      <c r="D6" s="573"/>
      <c r="E6" s="573"/>
      <c r="F6" s="573"/>
      <c r="G6" s="573"/>
      <c r="H6" s="573"/>
      <c r="I6" s="574"/>
    </row>
    <row r="7" spans="1:9" ht="45" hidden="1" customHeight="1">
      <c r="A7" s="16" t="s">
        <v>1243</v>
      </c>
      <c r="B7" s="572" t="s">
        <v>318</v>
      </c>
      <c r="C7" s="573"/>
      <c r="D7" s="573"/>
      <c r="E7" s="573"/>
      <c r="F7" s="573"/>
      <c r="G7" s="573"/>
      <c r="H7" s="573"/>
      <c r="I7" s="574"/>
    </row>
    <row r="8" spans="1:9" ht="62.25" hidden="1" customHeight="1">
      <c r="A8" s="16" t="s">
        <v>2078</v>
      </c>
      <c r="B8" s="572" t="s">
        <v>1716</v>
      </c>
      <c r="C8" s="573"/>
      <c r="D8" s="573"/>
      <c r="E8" s="573"/>
      <c r="F8" s="573"/>
      <c r="G8" s="573"/>
      <c r="H8" s="573"/>
      <c r="I8" s="574"/>
    </row>
    <row r="9" spans="1:9" ht="25.5" hidden="1" customHeight="1">
      <c r="A9" s="16" t="s">
        <v>156</v>
      </c>
      <c r="B9" s="572" t="s">
        <v>157</v>
      </c>
      <c r="C9" s="573"/>
      <c r="D9" s="573"/>
      <c r="E9" s="573"/>
      <c r="F9" s="573"/>
      <c r="G9" s="573"/>
      <c r="H9" s="573"/>
      <c r="I9" s="574"/>
    </row>
    <row r="10" spans="1:9" ht="25.5" hidden="1" customHeight="1">
      <c r="A10" s="242" t="s">
        <v>382</v>
      </c>
      <c r="B10" s="569" t="s">
        <v>383</v>
      </c>
      <c r="C10" s="570"/>
      <c r="D10" s="570"/>
      <c r="E10" s="570"/>
      <c r="F10" s="570"/>
      <c r="G10" s="570"/>
      <c r="H10" s="570"/>
      <c r="I10" s="571"/>
    </row>
    <row r="11" spans="1:9" ht="45" hidden="1" customHeight="1">
      <c r="A11" s="242" t="s">
        <v>207</v>
      </c>
      <c r="B11" s="569" t="s">
        <v>176</v>
      </c>
      <c r="C11" s="570"/>
      <c r="D11" s="570"/>
      <c r="E11" s="570"/>
      <c r="F11" s="570"/>
      <c r="G11" s="570"/>
      <c r="H11" s="570"/>
      <c r="I11" s="571"/>
    </row>
    <row r="12" spans="1:9" ht="30.75" customHeight="1">
      <c r="A12" s="252" t="s">
        <v>6</v>
      </c>
      <c r="B12" s="569" t="s">
        <v>7</v>
      </c>
      <c r="C12" s="570"/>
      <c r="D12" s="570"/>
      <c r="E12" s="570"/>
      <c r="F12" s="570"/>
      <c r="G12" s="570"/>
      <c r="H12" s="570"/>
      <c r="I12" s="571"/>
    </row>
    <row r="13" spans="1:9" ht="30.75" customHeight="1">
      <c r="A13" s="252" t="s">
        <v>350</v>
      </c>
      <c r="B13" s="569" t="s">
        <v>351</v>
      </c>
      <c r="C13" s="570"/>
      <c r="D13" s="570"/>
      <c r="E13" s="570"/>
      <c r="F13" s="570"/>
      <c r="G13" s="570"/>
      <c r="H13" s="570"/>
      <c r="I13" s="571"/>
    </row>
    <row r="14" spans="1:9" ht="30.75" customHeight="1">
      <c r="A14" s="252" t="s">
        <v>1190</v>
      </c>
      <c r="B14" s="569" t="s">
        <v>1191</v>
      </c>
      <c r="C14" s="570"/>
      <c r="D14" s="570"/>
      <c r="E14" s="570"/>
      <c r="F14" s="570"/>
      <c r="G14" s="570"/>
      <c r="H14" s="570"/>
      <c r="I14" s="571"/>
    </row>
    <row r="15" spans="1:9" ht="30.75" customHeight="1">
      <c r="A15" s="252" t="s">
        <v>1788</v>
      </c>
      <c r="B15" s="569" t="s">
        <v>1789</v>
      </c>
      <c r="C15" s="570"/>
      <c r="D15" s="570"/>
      <c r="E15" s="570"/>
      <c r="F15" s="570"/>
      <c r="G15" s="570"/>
      <c r="H15" s="570"/>
      <c r="I15" s="571"/>
    </row>
    <row r="16" spans="1:9" ht="62.4" customHeight="1">
      <c r="A16" s="252" t="s">
        <v>483</v>
      </c>
      <c r="B16" s="569" t="s">
        <v>838</v>
      </c>
      <c r="C16" s="570"/>
      <c r="D16" s="570"/>
      <c r="E16" s="570"/>
      <c r="F16" s="570"/>
      <c r="G16" s="570"/>
      <c r="H16" s="570"/>
      <c r="I16" s="571"/>
    </row>
    <row r="17" spans="1:9" ht="28.5" customHeight="1">
      <c r="A17" s="252" t="s">
        <v>307</v>
      </c>
      <c r="B17" s="569" t="s">
        <v>308</v>
      </c>
      <c r="C17" s="570"/>
      <c r="D17" s="570"/>
      <c r="E17" s="570"/>
      <c r="F17" s="570"/>
      <c r="G17" s="570"/>
      <c r="H17" s="570"/>
      <c r="I17" s="571"/>
    </row>
    <row r="18" spans="1:9" ht="28.5" customHeight="1">
      <c r="A18" s="252" t="s">
        <v>959</v>
      </c>
      <c r="B18" s="569" t="s">
        <v>960</v>
      </c>
      <c r="C18" s="570"/>
      <c r="D18" s="570"/>
      <c r="E18" s="570"/>
      <c r="F18" s="570"/>
      <c r="G18" s="570"/>
      <c r="H18" s="570"/>
      <c r="I18" s="571"/>
    </row>
    <row r="19" spans="1:9" ht="35.25" customHeight="1">
      <c r="A19" s="252" t="s">
        <v>3187</v>
      </c>
      <c r="B19" s="569" t="s">
        <v>3188</v>
      </c>
      <c r="C19" s="570"/>
      <c r="D19" s="570"/>
      <c r="E19" s="570"/>
      <c r="F19" s="570"/>
      <c r="G19" s="570"/>
      <c r="H19" s="570"/>
      <c r="I19" s="571"/>
    </row>
    <row r="20" spans="1:9" ht="6" customHeight="1"/>
    <row r="21" spans="1:9" hidden="1"/>
    <row r="22" spans="1:9" hidden="1"/>
    <row r="23" spans="1:9" hidden="1"/>
    <row r="24" spans="1:9" hidden="1"/>
    <row r="25" spans="1:9" hidden="1"/>
    <row r="26" spans="1:9" hidden="1"/>
    <row r="27" spans="1:9" hidden="1"/>
    <row r="28" spans="1:9" hidden="1"/>
    <row r="29" spans="1:9" hidden="1"/>
    <row r="30" spans="1:9" hidden="1"/>
    <row r="31" spans="1:9" hidden="1"/>
    <row r="32" spans="1:9" hidden="1"/>
  </sheetData>
  <sheetProtection password="C79A" sheet="1" objects="1" scenarios="1"/>
  <mergeCells count="18">
    <mergeCell ref="B9:I9"/>
    <mergeCell ref="B13:I13"/>
    <mergeCell ref="B14:I14"/>
    <mergeCell ref="A2:I2"/>
    <mergeCell ref="B3:I3"/>
    <mergeCell ref="B4:I4"/>
    <mergeCell ref="B5:I5"/>
    <mergeCell ref="B6:I6"/>
    <mergeCell ref="B8:I8"/>
    <mergeCell ref="B7:I7"/>
    <mergeCell ref="B17:I17"/>
    <mergeCell ref="B19:I19"/>
    <mergeCell ref="B11:I11"/>
    <mergeCell ref="B10:I10"/>
    <mergeCell ref="B16:I16"/>
    <mergeCell ref="B18:I18"/>
    <mergeCell ref="B15:I15"/>
    <mergeCell ref="B12:I12"/>
  </mergeCells>
  <phoneticPr fontId="13" type="noConversion"/>
  <hyperlinks>
    <hyperlink ref="G1" location="GPRIZNPF!A1" tooltip="Link na obrazac G-PR-IZ-NPF" display="G-PR-IZ-NPF"/>
    <hyperlink ref="B1" location="Novosti!A1" tooltip="Link na radni list Novosti" display="Novosti"/>
    <hyperlink ref="C1" location="Upute!A1" tooltip="Link na radni list Upute" display="Upute"/>
    <hyperlink ref="D1" location="RefStr!A1" tooltip="Link na radni list Referentna stranica" display="RefStr"/>
    <hyperlink ref="F1" location="PRRAS!A1" tooltip="Link na obrazac PR-RAS-NPF" display="PR-RAS-NPF"/>
    <hyperlink ref="E1" location="BIL!A1" tooltip="Link na obrazac Bilanca" display="BIL"/>
    <hyperlink ref="H1" location="Kontrole!A1" tooltip="Link na radni list Kontrole" display="Kontrole"/>
  </hyperlinks>
  <pageMargins left="0.75" right="0.75" top="1" bottom="1" header="0.5" footer="0.5"/>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J18"/>
  <sheetViews>
    <sheetView showGridLines="0" showRowColHeaders="0" workbookViewId="0"/>
  </sheetViews>
  <sheetFormatPr defaultColWidth="0" defaultRowHeight="13.2" zeroHeight="1"/>
  <cols>
    <col min="1" max="1" width="0.88671875" customWidth="1"/>
    <col min="2" max="10" width="11.6640625" customWidth="1"/>
    <col min="11" max="11" width="1" customWidth="1"/>
  </cols>
  <sheetData>
    <row r="1" spans="2:10" ht="24.9" customHeight="1">
      <c r="B1" s="194" t="s">
        <v>674</v>
      </c>
      <c r="C1" s="184" t="s">
        <v>578</v>
      </c>
      <c r="D1" s="184" t="s">
        <v>675</v>
      </c>
      <c r="E1" s="185" t="s">
        <v>981</v>
      </c>
      <c r="F1" s="184" t="s">
        <v>322</v>
      </c>
      <c r="G1" s="184" t="s">
        <v>984</v>
      </c>
      <c r="H1" s="195" t="s">
        <v>579</v>
      </c>
      <c r="I1" s="243" t="s">
        <v>958</v>
      </c>
      <c r="J1" s="221"/>
    </row>
    <row r="2" spans="2:10" s="1" customFormat="1" ht="24.75" customHeight="1">
      <c r="B2" s="328" t="s">
        <v>787</v>
      </c>
      <c r="C2" s="329"/>
      <c r="D2" s="329"/>
      <c r="E2" s="329"/>
      <c r="F2" s="329"/>
      <c r="G2" s="329"/>
      <c r="H2" s="329"/>
      <c r="I2" s="329"/>
      <c r="J2" s="330"/>
    </row>
    <row r="3" spans="2:10" s="1" customFormat="1" ht="16.5" customHeight="1">
      <c r="B3" s="331" t="str">
        <f xml:space="preserve"> "Verzija Excel datoteke: " &amp; MID(PraviPod707!G30,1,1) &amp; "." &amp; MID(PraviPod707!G30,2,1) &amp; "." &amp; MID(PraviPod707!G30,3,1) &amp; "."</f>
        <v>Verzija Excel datoteke: 7.0.0.</v>
      </c>
      <c r="C3" s="329"/>
      <c r="D3" s="329"/>
      <c r="E3" s="329"/>
      <c r="F3" s="329"/>
      <c r="G3" s="329"/>
      <c r="H3" s="329"/>
      <c r="I3" s="329"/>
      <c r="J3" s="330"/>
    </row>
    <row r="4" spans="2:10" ht="59.25" customHeight="1">
      <c r="B4" s="332" t="s">
        <v>1192</v>
      </c>
      <c r="C4" s="333"/>
      <c r="D4" s="333"/>
      <c r="E4" s="333"/>
      <c r="F4" s="333"/>
      <c r="G4" s="333"/>
      <c r="H4" s="333"/>
      <c r="I4" s="333"/>
      <c r="J4" s="334"/>
    </row>
    <row r="5" spans="2:10" ht="59.25" customHeight="1">
      <c r="B5" s="341" t="s">
        <v>1984</v>
      </c>
      <c r="C5" s="342"/>
      <c r="D5" s="342"/>
      <c r="E5" s="342"/>
      <c r="F5" s="342"/>
      <c r="G5" s="342"/>
      <c r="H5" s="342"/>
      <c r="I5" s="342"/>
      <c r="J5" s="343"/>
    </row>
    <row r="6" spans="2:10" ht="53.25" customHeight="1">
      <c r="B6" s="338" t="s">
        <v>1127</v>
      </c>
      <c r="C6" s="339"/>
      <c r="D6" s="339"/>
      <c r="E6" s="339"/>
      <c r="F6" s="339"/>
      <c r="G6" s="339"/>
      <c r="H6" s="339"/>
      <c r="I6" s="339"/>
      <c r="J6" s="340"/>
    </row>
    <row r="7" spans="2:10" ht="72.75" customHeight="1">
      <c r="B7" s="335" t="s">
        <v>9</v>
      </c>
      <c r="C7" s="336"/>
      <c r="D7" s="336"/>
      <c r="E7" s="336"/>
      <c r="F7" s="336"/>
      <c r="G7" s="336"/>
      <c r="H7" s="336"/>
      <c r="I7" s="336"/>
      <c r="J7" s="337"/>
    </row>
    <row r="8" spans="2:10" ht="72" customHeight="1">
      <c r="B8" s="344" t="s">
        <v>1775</v>
      </c>
      <c r="C8" s="345"/>
      <c r="D8" s="345"/>
      <c r="E8" s="345"/>
      <c r="F8" s="345"/>
      <c r="G8" s="345"/>
      <c r="H8" s="345"/>
      <c r="I8" s="345"/>
      <c r="J8" s="346"/>
    </row>
    <row r="9" spans="2:10" ht="34.5" customHeight="1">
      <c r="B9" s="347" t="s">
        <v>1776</v>
      </c>
      <c r="C9" s="345"/>
      <c r="D9" s="345"/>
      <c r="E9" s="345"/>
      <c r="F9" s="345"/>
      <c r="G9" s="345"/>
      <c r="H9" s="345"/>
      <c r="I9" s="345"/>
      <c r="J9" s="346"/>
    </row>
    <row r="10" spans="2:10" ht="84" customHeight="1">
      <c r="B10" s="344" t="s">
        <v>846</v>
      </c>
      <c r="C10" s="345"/>
      <c r="D10" s="345"/>
      <c r="E10" s="345"/>
      <c r="F10" s="345"/>
      <c r="G10" s="345"/>
      <c r="H10" s="345"/>
      <c r="I10" s="345"/>
      <c r="J10" s="346"/>
    </row>
    <row r="11" spans="2:10" ht="57" customHeight="1">
      <c r="B11" s="347" t="s">
        <v>171</v>
      </c>
      <c r="C11" s="345"/>
      <c r="D11" s="345"/>
      <c r="E11" s="345"/>
      <c r="F11" s="345"/>
      <c r="G11" s="345"/>
      <c r="H11" s="345"/>
      <c r="I11" s="345"/>
      <c r="J11" s="346"/>
    </row>
    <row r="12" spans="2:10" ht="72" customHeight="1">
      <c r="B12" s="347" t="s">
        <v>1983</v>
      </c>
      <c r="C12" s="345"/>
      <c r="D12" s="345"/>
      <c r="E12" s="345"/>
      <c r="F12" s="345"/>
      <c r="G12" s="345"/>
      <c r="H12" s="345"/>
      <c r="I12" s="345"/>
      <c r="J12" s="346"/>
    </row>
    <row r="13" spans="2:10" ht="87.75" customHeight="1">
      <c r="B13" s="347" t="s">
        <v>666</v>
      </c>
      <c r="C13" s="351"/>
      <c r="D13" s="351"/>
      <c r="E13" s="351"/>
      <c r="F13" s="351"/>
      <c r="G13" s="351"/>
      <c r="H13" s="351"/>
      <c r="I13" s="351"/>
      <c r="J13" s="352"/>
    </row>
    <row r="14" spans="2:10" ht="69" customHeight="1">
      <c r="B14" s="347" t="s">
        <v>559</v>
      </c>
      <c r="C14" s="345"/>
      <c r="D14" s="345"/>
      <c r="E14" s="345"/>
      <c r="F14" s="345"/>
      <c r="G14" s="345"/>
      <c r="H14" s="345"/>
      <c r="I14" s="345"/>
      <c r="J14" s="346"/>
    </row>
    <row r="15" spans="2:10" ht="98.25" customHeight="1">
      <c r="B15" s="348" t="s">
        <v>1128</v>
      </c>
      <c r="C15" s="349"/>
      <c r="D15" s="349"/>
      <c r="E15" s="349"/>
      <c r="F15" s="349"/>
      <c r="G15" s="349"/>
      <c r="H15" s="349"/>
      <c r="I15" s="349"/>
      <c r="J15" s="350"/>
    </row>
    <row r="16" spans="2:10" hidden="1"/>
    <row r="17" hidden="1"/>
    <row r="18"/>
  </sheetData>
  <sheetProtection password="C79A" sheet="1" objects="1" scenarios="1"/>
  <mergeCells count="14">
    <mergeCell ref="B8:J8"/>
    <mergeCell ref="B9:J9"/>
    <mergeCell ref="B14:J14"/>
    <mergeCell ref="B15:J15"/>
    <mergeCell ref="B10:J10"/>
    <mergeCell ref="B11:J11"/>
    <mergeCell ref="B12:J12"/>
    <mergeCell ref="B13:J13"/>
    <mergeCell ref="B2:J2"/>
    <mergeCell ref="B3:J3"/>
    <mergeCell ref="B4:J4"/>
    <mergeCell ref="B7:J7"/>
    <mergeCell ref="B6:J6"/>
    <mergeCell ref="B5:J5"/>
  </mergeCells>
  <phoneticPr fontId="13" type="noConversion"/>
  <hyperlinks>
    <hyperlink ref="C1" location="Novosti!A1" tooltip="Link na radni list Novosti" display="Novosti"/>
    <hyperlink ref="D1" location="RefStr!A1" tooltip="Link na radni list Referentna stranica" display="RefStr"/>
    <hyperlink ref="E1" location="PRRAS!A1" tooltip="Link na obrazac PR-RAS-NPF" display="PR-RAS-NPF"/>
    <hyperlink ref="F1" location="BIL!A1" tooltip="Link na obrazac Bilanca" display="BIL"/>
    <hyperlink ref="H1" location="Kontrole!A1" tooltip="Pregled ispravnosti kontrola" display="Kontrole"/>
    <hyperlink ref="I1" location="Sifre!A1" tooltip="Šifarnik gradova/općina te djelatnosti (NKD2007)" display="Šifre"/>
    <hyperlink ref="G1" location="GPRIZNPF!A1" tooltip="Link na obrazac G-PR-IZ-NPF" display="G-PR-IZ-NPF"/>
  </hyperlinks>
  <printOptions horizontalCentered="1"/>
  <pageMargins left="0.74803149606299213" right="0.74803149606299213" top="0.78740157480314965" bottom="0.78740157480314965" header="0.39370078740157483" footer="0.39370078740157483"/>
  <pageSetup paperSize="9" scale="82"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dimension ref="A1:J172"/>
  <sheetViews>
    <sheetView showGridLines="0" showRowColHeaders="0" workbookViewId="0">
      <pane ySplit="1" topLeftCell="A2" activePane="bottomLeft" state="frozen"/>
      <selection activeCell="B8" sqref="B8:L8"/>
      <selection pane="bottomLeft"/>
    </sheetView>
  </sheetViews>
  <sheetFormatPr defaultColWidth="9.109375" defaultRowHeight="13.2"/>
  <cols>
    <col min="1" max="1" width="5" style="5" customWidth="1"/>
    <col min="2" max="5" width="15.5546875" style="6" customWidth="1"/>
    <col min="6" max="6" width="15.5546875" style="7" customWidth="1"/>
    <col min="7" max="7" width="25.5546875" style="6" customWidth="1"/>
    <col min="8" max="8" width="15.5546875" customWidth="1"/>
    <col min="9" max="9" width="25.5546875" style="5" customWidth="1"/>
    <col min="10" max="10" width="15.5546875" style="5" customWidth="1"/>
    <col min="11" max="16384" width="9.109375" style="5"/>
  </cols>
  <sheetData>
    <row r="1" spans="1:10">
      <c r="A1" s="5" t="s">
        <v>941</v>
      </c>
      <c r="B1" s="6" t="s">
        <v>1246</v>
      </c>
      <c r="C1" s="6" t="s">
        <v>953</v>
      </c>
      <c r="D1" s="6" t="s">
        <v>335</v>
      </c>
      <c r="E1" s="6" t="s">
        <v>336</v>
      </c>
      <c r="F1" s="7" t="s">
        <v>1247</v>
      </c>
      <c r="G1" s="6" t="s">
        <v>337</v>
      </c>
      <c r="H1" s="12" t="s">
        <v>338</v>
      </c>
      <c r="I1" s="5" t="s">
        <v>339</v>
      </c>
      <c r="J1" s="5" t="s">
        <v>1383</v>
      </c>
    </row>
    <row r="2" spans="1:10">
      <c r="A2" s="5">
        <f>PRRAS!I19</f>
        <v>1</v>
      </c>
      <c r="B2" s="7">
        <f>ROUND(PRRAS!J19,2)</f>
        <v>1138.6400000000001</v>
      </c>
      <c r="C2" s="7">
        <f>ROUND(PRRAS!K19,2)</f>
        <v>10348.98</v>
      </c>
      <c r="D2" s="7">
        <v>0</v>
      </c>
      <c r="E2" s="7">
        <v>0</v>
      </c>
      <c r="F2" s="254">
        <f>A2/100*B2+A2/50*C2</f>
        <v>218.36600000000001</v>
      </c>
      <c r="G2" s="9" t="str">
        <f>TRIM(UPPER(RefStr!C13))</f>
        <v>HR1824000081110238453</v>
      </c>
      <c r="H2" s="13">
        <v>0</v>
      </c>
      <c r="I2" s="9" t="s">
        <v>340</v>
      </c>
      <c r="J2" s="8">
        <f>ABS(B2-ROUND(B2,2))+ABS(C2-ROUND(C2,2))</f>
        <v>0</v>
      </c>
    </row>
    <row r="3" spans="1:10">
      <c r="A3" s="5">
        <f>PRRAS!I20</f>
        <v>2</v>
      </c>
      <c r="B3" s="7">
        <f>ROUND(PRRAS!J20,2)</f>
        <v>0</v>
      </c>
      <c r="C3" s="7">
        <f>ROUND(PRRAS!K20,2)</f>
        <v>0</v>
      </c>
      <c r="D3" s="7">
        <v>0</v>
      </c>
      <c r="E3" s="7">
        <v>0</v>
      </c>
      <c r="F3" s="254">
        <f>A3/100*B3+A3/50*C3</f>
        <v>0</v>
      </c>
      <c r="G3" s="6" t="str">
        <f>TEXT(INT(VALUE(RefStr!J11)),"00000000")</f>
        <v>04303075</v>
      </c>
      <c r="I3" s="9" t="s">
        <v>341</v>
      </c>
      <c r="J3" s="8">
        <f t="shared" ref="J3:J66" si="0">ABS(B3-ROUND(B3,2))+ABS(C3-ROUND(C3,2))</f>
        <v>0</v>
      </c>
    </row>
    <row r="4" spans="1:10">
      <c r="A4" s="5">
        <f>PRRAS!I21</f>
        <v>3</v>
      </c>
      <c r="B4" s="7">
        <f>ROUND(PRRAS!J21,2)</f>
        <v>0</v>
      </c>
      <c r="C4" s="7">
        <f>ROUND(PRRAS!K21,2)</f>
        <v>0</v>
      </c>
      <c r="D4" s="7">
        <v>0</v>
      </c>
      <c r="E4" s="7">
        <v>0</v>
      </c>
      <c r="F4" s="254">
        <f t="shared" ref="F4:F66" si="1">A4/100*B4+A4/50*C4</f>
        <v>0</v>
      </c>
      <c r="G4" s="6" t="str">
        <f>IF(ISERROR(RefStr!C7),"-",UPPER(TRIM(RefStr!C7)))</f>
        <v>ZAKLADA HRVATSKI OVČAR-CANIS PASTOLARIS CROATICUS</v>
      </c>
      <c r="I4" s="9" t="s">
        <v>342</v>
      </c>
      <c r="J4" s="8">
        <f t="shared" si="0"/>
        <v>0</v>
      </c>
    </row>
    <row r="5" spans="1:10">
      <c r="A5" s="5">
        <f>PRRAS!I22</f>
        <v>4</v>
      </c>
      <c r="B5" s="7">
        <f>ROUND(PRRAS!J22,2)</f>
        <v>0</v>
      </c>
      <c r="C5" s="7">
        <f>ROUND(PRRAS!K22,2)</f>
        <v>0</v>
      </c>
      <c r="D5" s="7">
        <v>0</v>
      </c>
      <c r="E5" s="7">
        <v>0</v>
      </c>
      <c r="F5" s="254">
        <f t="shared" si="1"/>
        <v>0</v>
      </c>
      <c r="G5" s="6" t="str">
        <f>TEXT(INT(VALUE(RefStr!C9)),"00000")</f>
        <v>47000</v>
      </c>
      <c r="I5" s="9" t="s">
        <v>343</v>
      </c>
      <c r="J5" s="8">
        <f t="shared" si="0"/>
        <v>0</v>
      </c>
    </row>
    <row r="6" spans="1:10">
      <c r="A6" s="5">
        <f>PRRAS!I23</f>
        <v>5</v>
      </c>
      <c r="B6" s="7">
        <f>ROUND(PRRAS!J23,2)</f>
        <v>0</v>
      </c>
      <c r="C6" s="7">
        <f>ROUND(PRRAS!K23,2)</f>
        <v>0</v>
      </c>
      <c r="D6" s="7">
        <v>0</v>
      </c>
      <c r="E6" s="7">
        <v>0</v>
      </c>
      <c r="F6" s="254">
        <f t="shared" si="1"/>
        <v>0</v>
      </c>
      <c r="G6" s="6" t="str">
        <f>IF(ISERROR(RefStr!E9),"-",UPPER(TRIM(RefStr!E9)))</f>
        <v>KARLOVAC</v>
      </c>
      <c r="I6" s="9" t="s">
        <v>344</v>
      </c>
      <c r="J6" s="8">
        <f t="shared" si="0"/>
        <v>0</v>
      </c>
    </row>
    <row r="7" spans="1:10">
      <c r="A7" s="5">
        <f>PRRAS!I24</f>
        <v>6</v>
      </c>
      <c r="B7" s="7">
        <f>ROUND(PRRAS!J24,2)</f>
        <v>0</v>
      </c>
      <c r="C7" s="7">
        <f>ROUND(PRRAS!K24,2)</f>
        <v>0</v>
      </c>
      <c r="D7" s="7">
        <v>0</v>
      </c>
      <c r="E7" s="7">
        <v>0</v>
      </c>
      <c r="F7" s="254">
        <f t="shared" si="1"/>
        <v>0</v>
      </c>
      <c r="G7" s="6" t="str">
        <f>IF(ISERROR(RefStr!C11),"-",(TRIM(RefStr!C11)))</f>
        <v>DONJA GAZA 9</v>
      </c>
      <c r="I7" s="9" t="s">
        <v>345</v>
      </c>
      <c r="J7" s="8">
        <f t="shared" si="0"/>
        <v>0</v>
      </c>
    </row>
    <row r="8" spans="1:10">
      <c r="A8" s="5">
        <f>PRRAS!I25</f>
        <v>7</v>
      </c>
      <c r="B8" s="7">
        <f>ROUND(PRRAS!J25,2)</f>
        <v>0</v>
      </c>
      <c r="C8" s="7">
        <f>ROUND(PRRAS!K25,2)</f>
        <v>0</v>
      </c>
      <c r="D8" s="7">
        <v>0</v>
      </c>
      <c r="E8" s="7">
        <v>0</v>
      </c>
      <c r="F8" s="254">
        <f t="shared" si="1"/>
        <v>0</v>
      </c>
      <c r="G8" s="6" t="str">
        <f>TEXT(INT(VALUE(RefStr!C15)),"00000")</f>
        <v>94990</v>
      </c>
      <c r="I8" s="9" t="s">
        <v>346</v>
      </c>
      <c r="J8" s="8">
        <f t="shared" si="0"/>
        <v>0</v>
      </c>
    </row>
    <row r="9" spans="1:10">
      <c r="A9" s="5">
        <f>PRRAS!I26</f>
        <v>8</v>
      </c>
      <c r="B9" s="7">
        <f>ROUND(PRRAS!J26,2)</f>
        <v>0</v>
      </c>
      <c r="C9" s="7">
        <f>ROUND(PRRAS!K26,2)</f>
        <v>0</v>
      </c>
      <c r="D9" s="7">
        <v>0</v>
      </c>
      <c r="E9" s="7">
        <v>0</v>
      </c>
      <c r="F9" s="254">
        <f t="shared" si="1"/>
        <v>0</v>
      </c>
      <c r="G9" s="6" t="str">
        <f>IF(RefStr!J17&lt;&gt;"",TEXT(INT(VALUE(RefStr!J17)),"00"),"00")</f>
        <v>04</v>
      </c>
      <c r="I9" s="9" t="s">
        <v>347</v>
      </c>
      <c r="J9" s="8">
        <f t="shared" si="0"/>
        <v>0</v>
      </c>
    </row>
    <row r="10" spans="1:10">
      <c r="A10" s="5">
        <f>PRRAS!I27</f>
        <v>9</v>
      </c>
      <c r="B10" s="7">
        <f>ROUND(PRRAS!J27,2)</f>
        <v>0</v>
      </c>
      <c r="C10" s="7">
        <f>ROUND(PRRAS!K27,2)</f>
        <v>0</v>
      </c>
      <c r="D10" s="7">
        <v>0</v>
      </c>
      <c r="E10" s="7">
        <v>0</v>
      </c>
      <c r="F10" s="254">
        <f t="shared" si="1"/>
        <v>0</v>
      </c>
      <c r="G10" s="6" t="str">
        <f>TEXT(INT(VALUE(RefStr!C17)),"000")</f>
        <v>179</v>
      </c>
      <c r="I10" s="9" t="s">
        <v>348</v>
      </c>
      <c r="J10" s="8">
        <f t="shared" si="0"/>
        <v>0</v>
      </c>
    </row>
    <row r="11" spans="1:10">
      <c r="A11" s="5">
        <f>PRRAS!I28</f>
        <v>10</v>
      </c>
      <c r="B11" s="7">
        <f>ROUND(PRRAS!J28,2)</f>
        <v>0</v>
      </c>
      <c r="C11" s="7">
        <f>ROUND(PRRAS!K28,2)</f>
        <v>0</v>
      </c>
      <c r="D11" s="7">
        <v>0</v>
      </c>
      <c r="E11" s="7">
        <v>0</v>
      </c>
      <c r="F11" s="254">
        <f t="shared" si="1"/>
        <v>0</v>
      </c>
      <c r="G11" s="6" t="s">
        <v>1384</v>
      </c>
      <c r="I11" s="11" t="s">
        <v>2062</v>
      </c>
      <c r="J11" s="8">
        <f t="shared" si="0"/>
        <v>0</v>
      </c>
    </row>
    <row r="12" spans="1:10">
      <c r="A12" s="5">
        <f>PRRAS!I29</f>
        <v>11</v>
      </c>
      <c r="B12" s="7">
        <f>ROUND(PRRAS!J29,2)</f>
        <v>1138.6400000000001</v>
      </c>
      <c r="C12" s="7">
        <f>ROUND(PRRAS!K29,2)</f>
        <v>10348.98</v>
      </c>
      <c r="D12" s="7">
        <v>0</v>
      </c>
      <c r="E12" s="7">
        <v>0</v>
      </c>
      <c r="F12" s="254">
        <f t="shared" si="1"/>
        <v>2402.0259999999998</v>
      </c>
      <c r="G12" s="6" t="s">
        <v>1384</v>
      </c>
      <c r="I12" s="11" t="s">
        <v>2063</v>
      </c>
      <c r="J12" s="8">
        <f t="shared" si="0"/>
        <v>0</v>
      </c>
    </row>
    <row r="13" spans="1:10">
      <c r="A13" s="5">
        <f>PRRAS!I30</f>
        <v>12</v>
      </c>
      <c r="B13" s="7">
        <f>ROUND(PRRAS!J30,2)</f>
        <v>1138.6400000000001</v>
      </c>
      <c r="C13" s="7">
        <f>ROUND(PRRAS!K30,2)</f>
        <v>10348.98</v>
      </c>
      <c r="D13" s="7">
        <v>0</v>
      </c>
      <c r="E13" s="7">
        <v>0</v>
      </c>
      <c r="F13" s="254">
        <f t="shared" si="1"/>
        <v>2620.3919999999998</v>
      </c>
      <c r="G13" s="6" t="s">
        <v>1384</v>
      </c>
      <c r="I13" s="11" t="s">
        <v>2064</v>
      </c>
      <c r="J13" s="8">
        <f t="shared" si="0"/>
        <v>0</v>
      </c>
    </row>
    <row r="14" spans="1:10">
      <c r="A14" s="5">
        <f>PRRAS!I31</f>
        <v>13</v>
      </c>
      <c r="B14" s="7">
        <f>ROUND(PRRAS!J31,2)</f>
        <v>0</v>
      </c>
      <c r="C14" s="7">
        <f>ROUND(PRRAS!K31,2)</f>
        <v>0</v>
      </c>
      <c r="D14" s="7">
        <v>0</v>
      </c>
      <c r="E14" s="7">
        <v>0</v>
      </c>
      <c r="F14" s="254">
        <f t="shared" si="1"/>
        <v>0</v>
      </c>
      <c r="G14" s="6" t="s">
        <v>1384</v>
      </c>
      <c r="I14" s="11" t="s">
        <v>2065</v>
      </c>
      <c r="J14" s="8">
        <f t="shared" si="0"/>
        <v>0</v>
      </c>
    </row>
    <row r="15" spans="1:10">
      <c r="A15" s="5">
        <f>PRRAS!I32</f>
        <v>14</v>
      </c>
      <c r="B15" s="7">
        <f>ROUND(PRRAS!J32,2)</f>
        <v>1138.6400000000001</v>
      </c>
      <c r="C15" s="7">
        <f>ROUND(PRRAS!K32,2)</f>
        <v>1036.81</v>
      </c>
      <c r="D15" s="7">
        <v>0</v>
      </c>
      <c r="E15" s="7">
        <v>0</v>
      </c>
      <c r="F15" s="254">
        <f t="shared" si="1"/>
        <v>449.71640000000002</v>
      </c>
      <c r="G15" s="6" t="s">
        <v>1384</v>
      </c>
      <c r="I15" s="11" t="s">
        <v>2066</v>
      </c>
      <c r="J15" s="8">
        <f t="shared" si="0"/>
        <v>0</v>
      </c>
    </row>
    <row r="16" spans="1:10">
      <c r="A16" s="5">
        <f>PRRAS!I33</f>
        <v>15</v>
      </c>
      <c r="B16" s="7">
        <f>ROUND(PRRAS!J33,2)</f>
        <v>0</v>
      </c>
      <c r="C16" s="7">
        <f>ROUND(PRRAS!K33,2)</f>
        <v>9312.17</v>
      </c>
      <c r="D16" s="7">
        <v>0</v>
      </c>
      <c r="E16" s="7">
        <v>0</v>
      </c>
      <c r="F16" s="254">
        <f t="shared" si="1"/>
        <v>2793.6509999999998</v>
      </c>
      <c r="G16" s="6" t="s">
        <v>1384</v>
      </c>
      <c r="I16" s="11" t="s">
        <v>2067</v>
      </c>
      <c r="J16" s="8">
        <f t="shared" si="0"/>
        <v>0</v>
      </c>
    </row>
    <row r="17" spans="1:10">
      <c r="A17" s="5">
        <f>PRRAS!I34</f>
        <v>16</v>
      </c>
      <c r="B17" s="7">
        <f>ROUND(PRRAS!J34,2)</f>
        <v>0</v>
      </c>
      <c r="C17" s="7">
        <f>ROUND(PRRAS!K34,2)</f>
        <v>0</v>
      </c>
      <c r="D17" s="7">
        <v>0</v>
      </c>
      <c r="E17" s="7">
        <v>0</v>
      </c>
      <c r="F17" s="254">
        <f t="shared" si="1"/>
        <v>0</v>
      </c>
      <c r="G17" s="6" t="s">
        <v>1384</v>
      </c>
      <c r="I17" s="11" t="s">
        <v>2068</v>
      </c>
      <c r="J17" s="8">
        <f t="shared" si="0"/>
        <v>0</v>
      </c>
    </row>
    <row r="18" spans="1:10">
      <c r="A18" s="5">
        <f>PRRAS!I35</f>
        <v>17</v>
      </c>
      <c r="B18" s="7">
        <f>ROUND(PRRAS!J35,2)</f>
        <v>0</v>
      </c>
      <c r="C18" s="7">
        <f>ROUND(PRRAS!K35,2)</f>
        <v>0</v>
      </c>
      <c r="D18" s="7">
        <v>0</v>
      </c>
      <c r="E18" s="7">
        <v>0</v>
      </c>
      <c r="F18" s="254">
        <f t="shared" si="1"/>
        <v>0</v>
      </c>
      <c r="G18" s="6" t="str">
        <f>IF(ISERROR(RefStr!D39),"-",UPPER(TRIM(RefStr!D39)))</f>
        <v>BAKALE NKOLA</v>
      </c>
      <c r="I18" s="11" t="s">
        <v>2069</v>
      </c>
      <c r="J18" s="8">
        <f t="shared" si="0"/>
        <v>0</v>
      </c>
    </row>
    <row r="19" spans="1:10">
      <c r="A19" s="5">
        <f>PRRAS!I36</f>
        <v>18</v>
      </c>
      <c r="B19" s="7">
        <f>ROUND(PRRAS!J36,2)</f>
        <v>0</v>
      </c>
      <c r="C19" s="7">
        <f>ROUND(PRRAS!K36,2)</f>
        <v>0</v>
      </c>
      <c r="D19" s="7">
        <v>0</v>
      </c>
      <c r="E19" s="7">
        <v>0</v>
      </c>
      <c r="F19" s="254">
        <f t="shared" si="1"/>
        <v>0</v>
      </c>
      <c r="I19" s="11" t="s">
        <v>2070</v>
      </c>
      <c r="J19" s="8">
        <f t="shared" si="0"/>
        <v>0</v>
      </c>
    </row>
    <row r="20" spans="1:10">
      <c r="A20" s="5">
        <f>PRRAS!I37</f>
        <v>19</v>
      </c>
      <c r="B20" s="7">
        <f>ROUND(PRRAS!J37,2)</f>
        <v>0</v>
      </c>
      <c r="C20" s="7">
        <f>ROUND(PRRAS!K37,2)</f>
        <v>0</v>
      </c>
      <c r="D20" s="7">
        <v>0</v>
      </c>
      <c r="E20" s="7">
        <v>0</v>
      </c>
      <c r="F20" s="254">
        <f t="shared" si="1"/>
        <v>0</v>
      </c>
      <c r="G20" s="6" t="str">
        <f>IF(ISERROR(RefStr!D43),"-",UPPER(TRIM(RefStr!D43)))</f>
        <v>VESNA AMANČIĆ</v>
      </c>
      <c r="I20" s="9" t="s">
        <v>2071</v>
      </c>
      <c r="J20" s="8">
        <f t="shared" si="0"/>
        <v>0</v>
      </c>
    </row>
    <row r="21" spans="1:10">
      <c r="A21" s="5">
        <f>PRRAS!I38</f>
        <v>20</v>
      </c>
      <c r="B21" s="7">
        <f>ROUND(PRRAS!J38,2)</f>
        <v>0</v>
      </c>
      <c r="C21" s="7">
        <f>ROUND(PRRAS!K38,2)</f>
        <v>0</v>
      </c>
      <c r="D21" s="7">
        <v>0</v>
      </c>
      <c r="E21" s="7">
        <v>0</v>
      </c>
      <c r="F21" s="254">
        <f t="shared" si="1"/>
        <v>0</v>
      </c>
      <c r="G21" s="6" t="str">
        <f>IF(ISERROR(RefStr!D45),"-",UPPER(TRIM(RefStr!D45)))</f>
        <v>047600882</v>
      </c>
      <c r="I21" s="9" t="s">
        <v>2072</v>
      </c>
      <c r="J21" s="8">
        <f t="shared" si="0"/>
        <v>0</v>
      </c>
    </row>
    <row r="22" spans="1:10">
      <c r="A22" s="5">
        <f>PRRAS!I39</f>
        <v>21</v>
      </c>
      <c r="B22" s="7">
        <f>ROUND(PRRAS!J39,2)</f>
        <v>0</v>
      </c>
      <c r="C22" s="7">
        <f>ROUND(PRRAS!K39,2)</f>
        <v>0</v>
      </c>
      <c r="D22" s="7">
        <v>0</v>
      </c>
      <c r="E22" s="7">
        <v>0</v>
      </c>
      <c r="F22" s="254">
        <f t="shared" si="1"/>
        <v>0</v>
      </c>
      <c r="G22" s="6" t="str">
        <f>IF(ISERROR(RefStr!D47),"-",UPPER(TRIM(RefStr!D47)))</f>
        <v>047600882</v>
      </c>
      <c r="I22" s="11" t="s">
        <v>2073</v>
      </c>
      <c r="J22" s="8">
        <f t="shared" si="0"/>
        <v>0</v>
      </c>
    </row>
    <row r="23" spans="1:10">
      <c r="A23" s="5">
        <f>PRRAS!I40</f>
        <v>22</v>
      </c>
      <c r="B23" s="7">
        <f>ROUND(PRRAS!J40,2)</f>
        <v>0</v>
      </c>
      <c r="C23" s="7">
        <f>ROUND(PRRAS!K40,2)</f>
        <v>0</v>
      </c>
      <c r="D23" s="7">
        <v>0</v>
      </c>
      <c r="E23" s="7">
        <v>0</v>
      </c>
      <c r="F23" s="254">
        <f t="shared" si="1"/>
        <v>0</v>
      </c>
      <c r="G23" s="6" t="str">
        <f>IF(ISERROR(RefStr!D49),"-",LOWER(TRIM(RefStr!D49)))</f>
        <v>nv-line@ka.t-com.hr</v>
      </c>
      <c r="I23" s="11" t="s">
        <v>2074</v>
      </c>
      <c r="J23" s="8">
        <f t="shared" si="0"/>
        <v>0</v>
      </c>
    </row>
    <row r="24" spans="1:10">
      <c r="A24" s="5">
        <f>PRRAS!I41</f>
        <v>23</v>
      </c>
      <c r="B24" s="7">
        <f>ROUND(PRRAS!J41,2)</f>
        <v>0</v>
      </c>
      <c r="C24" s="7">
        <f>ROUND(PRRAS!K41,2)</f>
        <v>0</v>
      </c>
      <c r="D24" s="7">
        <v>0</v>
      </c>
      <c r="E24" s="7">
        <v>0</v>
      </c>
      <c r="F24" s="254">
        <f t="shared" si="1"/>
        <v>0</v>
      </c>
      <c r="I24" s="11" t="s">
        <v>2075</v>
      </c>
      <c r="J24" s="8">
        <f t="shared" si="0"/>
        <v>0</v>
      </c>
    </row>
    <row r="25" spans="1:10">
      <c r="A25" s="5">
        <f>PRRAS!I42</f>
        <v>24</v>
      </c>
      <c r="B25" s="7">
        <f>ROUND(PRRAS!J42,2)</f>
        <v>0</v>
      </c>
      <c r="C25" s="7">
        <f>ROUND(PRRAS!K42,2)</f>
        <v>0</v>
      </c>
      <c r="D25" s="7">
        <v>0</v>
      </c>
      <c r="E25" s="7">
        <v>0</v>
      </c>
      <c r="F25" s="254">
        <f t="shared" si="1"/>
        <v>0</v>
      </c>
      <c r="I25" s="11" t="s">
        <v>2076</v>
      </c>
      <c r="J25" s="8">
        <f t="shared" si="0"/>
        <v>0</v>
      </c>
    </row>
    <row r="26" spans="1:10">
      <c r="A26" s="5">
        <f>PRRAS!I43</f>
        <v>25</v>
      </c>
      <c r="B26" s="7">
        <f>ROUND(PRRAS!J43,2)</f>
        <v>0</v>
      </c>
      <c r="C26" s="7">
        <f>ROUND(PRRAS!K43,2)</f>
        <v>0</v>
      </c>
      <c r="D26" s="7">
        <v>0</v>
      </c>
      <c r="E26" s="7">
        <v>0</v>
      </c>
      <c r="F26" s="254">
        <f t="shared" si="1"/>
        <v>0</v>
      </c>
      <c r="G26" s="6" t="str">
        <f>MID(TRIM(RefStr!J15),1,4)</f>
        <v>2025</v>
      </c>
      <c r="I26" s="9" t="s">
        <v>2077</v>
      </c>
      <c r="J26" s="8">
        <f t="shared" si="0"/>
        <v>0</v>
      </c>
    </row>
    <row r="27" spans="1:10">
      <c r="A27" s="5">
        <f>PRRAS!I44</f>
        <v>26</v>
      </c>
      <c r="B27" s="7">
        <f>ROUND(PRRAS!J44,2)</f>
        <v>0</v>
      </c>
      <c r="C27" s="7">
        <f>ROUND(PRRAS!K44,2)</f>
        <v>0</v>
      </c>
      <c r="D27" s="7">
        <v>0</v>
      </c>
      <c r="E27" s="7">
        <v>0</v>
      </c>
      <c r="F27" s="254">
        <f t="shared" si="1"/>
        <v>0</v>
      </c>
      <c r="G27" s="208">
        <f>SUM(F2:F172)</f>
        <v>162171.40649999998</v>
      </c>
      <c r="I27" s="9" t="s">
        <v>1372</v>
      </c>
      <c r="J27" s="8">
        <f t="shared" si="0"/>
        <v>0</v>
      </c>
    </row>
    <row r="28" spans="1:10">
      <c r="A28" s="5">
        <f>PRRAS!I45</f>
        <v>27</v>
      </c>
      <c r="B28" s="7">
        <f>ROUND(PRRAS!J45,2)</f>
        <v>0</v>
      </c>
      <c r="C28" s="7">
        <f>ROUND(PRRAS!K45,2)</f>
        <v>0</v>
      </c>
      <c r="D28" s="7">
        <v>0</v>
      </c>
      <c r="E28" s="7">
        <v>0</v>
      </c>
      <c r="F28" s="254">
        <f t="shared" si="1"/>
        <v>0</v>
      </c>
      <c r="G28" s="6" t="s">
        <v>1384</v>
      </c>
      <c r="H28" s="14"/>
      <c r="I28" s="9" t="s">
        <v>1373</v>
      </c>
      <c r="J28" s="8">
        <f t="shared" si="0"/>
        <v>0</v>
      </c>
    </row>
    <row r="29" spans="1:10">
      <c r="A29" s="5">
        <f>PRRAS!I46</f>
        <v>28</v>
      </c>
      <c r="B29" s="7">
        <f>ROUND(PRRAS!J46,2)</f>
        <v>0</v>
      </c>
      <c r="C29" s="7">
        <f>ROUND(PRRAS!K46,2)</f>
        <v>0</v>
      </c>
      <c r="D29" s="7">
        <v>0</v>
      </c>
      <c r="E29" s="7">
        <v>0</v>
      </c>
      <c r="F29" s="254">
        <f t="shared" si="1"/>
        <v>0</v>
      </c>
      <c r="G29" s="6" t="str">
        <f>MID(TRIM(RefStr!J15),6,2)</f>
        <v>06</v>
      </c>
      <c r="I29" s="9" t="s">
        <v>1374</v>
      </c>
      <c r="J29" s="8">
        <f t="shared" si="0"/>
        <v>0</v>
      </c>
    </row>
    <row r="30" spans="1:10">
      <c r="A30" s="5">
        <f>PRRAS!I47</f>
        <v>29</v>
      </c>
      <c r="B30" s="7">
        <f>ROUND(PRRAS!J47,2)</f>
        <v>0</v>
      </c>
      <c r="C30" s="7">
        <f>ROUND(PRRAS!K47,2)</f>
        <v>0</v>
      </c>
      <c r="D30" s="7">
        <v>0</v>
      </c>
      <c r="E30" s="7">
        <v>0</v>
      </c>
      <c r="F30" s="254">
        <f t="shared" si="1"/>
        <v>0</v>
      </c>
      <c r="G30" s="6">
        <v>700</v>
      </c>
      <c r="I30" s="9" t="s">
        <v>1375</v>
      </c>
      <c r="J30" s="8">
        <f t="shared" si="0"/>
        <v>0</v>
      </c>
    </row>
    <row r="31" spans="1:10">
      <c r="A31" s="5">
        <f>PRRAS!I48</f>
        <v>30</v>
      </c>
      <c r="B31" s="7">
        <f>ROUND(PRRAS!J48,2)</f>
        <v>0</v>
      </c>
      <c r="C31" s="7">
        <f>ROUND(PRRAS!K48,2)</f>
        <v>0</v>
      </c>
      <c r="D31" s="7">
        <v>0</v>
      </c>
      <c r="E31" s="7">
        <v>0</v>
      </c>
      <c r="F31" s="254">
        <f t="shared" si="1"/>
        <v>0</v>
      </c>
      <c r="G31" s="6">
        <v>707</v>
      </c>
      <c r="I31" s="9" t="s">
        <v>1376</v>
      </c>
      <c r="J31" s="8">
        <f t="shared" si="0"/>
        <v>0</v>
      </c>
    </row>
    <row r="32" spans="1:10">
      <c r="A32" s="5">
        <f>PRRAS!I49</f>
        <v>31</v>
      </c>
      <c r="B32" s="7">
        <f>ROUND(PRRAS!J49,2)</f>
        <v>0</v>
      </c>
      <c r="C32" s="7">
        <f>ROUND(PRRAS!K49,2)</f>
        <v>0</v>
      </c>
      <c r="D32" s="7">
        <v>0</v>
      </c>
      <c r="E32" s="7">
        <v>0</v>
      </c>
      <c r="F32" s="254">
        <f t="shared" si="1"/>
        <v>0</v>
      </c>
      <c r="G32" s="6">
        <v>0</v>
      </c>
      <c r="I32" s="9" t="s">
        <v>1377</v>
      </c>
      <c r="J32" s="8">
        <f t="shared" si="0"/>
        <v>0</v>
      </c>
    </row>
    <row r="33" spans="1:10">
      <c r="A33" s="5">
        <f>PRRAS!I50</f>
        <v>32</v>
      </c>
      <c r="B33" s="7">
        <f>ROUND(PRRAS!J50,2)</f>
        <v>0</v>
      </c>
      <c r="C33" s="7">
        <f>ROUND(PRRAS!K50,2)</f>
        <v>0</v>
      </c>
      <c r="D33" s="7">
        <v>0</v>
      </c>
      <c r="E33" s="7">
        <v>0</v>
      </c>
      <c r="F33" s="254">
        <f t="shared" si="1"/>
        <v>0</v>
      </c>
      <c r="G33" s="6">
        <v>0</v>
      </c>
      <c r="I33" s="9" t="s">
        <v>1378</v>
      </c>
      <c r="J33" s="8">
        <f t="shared" si="0"/>
        <v>0</v>
      </c>
    </row>
    <row r="34" spans="1:10">
      <c r="A34" s="5">
        <f>PRRAS!I51</f>
        <v>33</v>
      </c>
      <c r="B34" s="7">
        <f>ROUND(PRRAS!J51,2)</f>
        <v>0</v>
      </c>
      <c r="C34" s="7">
        <f>ROUND(PRRAS!K51,2)</f>
        <v>0</v>
      </c>
      <c r="D34" s="7">
        <v>0</v>
      </c>
      <c r="E34" s="7">
        <v>0</v>
      </c>
      <c r="F34" s="254">
        <f t="shared" si="1"/>
        <v>0</v>
      </c>
      <c r="G34" s="6">
        <v>0</v>
      </c>
      <c r="I34" s="9" t="s">
        <v>1379</v>
      </c>
      <c r="J34" s="8">
        <f t="shared" si="0"/>
        <v>0</v>
      </c>
    </row>
    <row r="35" spans="1:10">
      <c r="A35" s="5">
        <f>PRRAS!I52</f>
        <v>34</v>
      </c>
      <c r="B35" s="7">
        <f>ROUND(PRRAS!J52,2)</f>
        <v>0</v>
      </c>
      <c r="C35" s="7">
        <f>ROUND(PRRAS!K52,2)</f>
        <v>0</v>
      </c>
      <c r="D35" s="7">
        <v>0</v>
      </c>
      <c r="E35" s="7">
        <v>0</v>
      </c>
      <c r="F35" s="254">
        <f t="shared" si="1"/>
        <v>0</v>
      </c>
      <c r="G35" s="6">
        <v>0</v>
      </c>
      <c r="I35" s="9" t="s">
        <v>1380</v>
      </c>
      <c r="J35" s="8">
        <f t="shared" si="0"/>
        <v>0</v>
      </c>
    </row>
    <row r="36" spans="1:10">
      <c r="A36" s="5">
        <f>PRRAS!I53</f>
        <v>35</v>
      </c>
      <c r="B36" s="7">
        <f>ROUND(PRRAS!J53,2)</f>
        <v>0</v>
      </c>
      <c r="C36" s="7">
        <f>ROUND(PRRAS!K53,2)</f>
        <v>0</v>
      </c>
      <c r="D36" s="7">
        <v>0</v>
      </c>
      <c r="E36" s="7">
        <v>0</v>
      </c>
      <c r="F36" s="254">
        <f t="shared" si="1"/>
        <v>0</v>
      </c>
      <c r="G36" s="6">
        <v>0</v>
      </c>
      <c r="I36" s="9" t="s">
        <v>1381</v>
      </c>
      <c r="J36" s="8">
        <f t="shared" si="0"/>
        <v>0</v>
      </c>
    </row>
    <row r="37" spans="1:10">
      <c r="A37" s="5">
        <f>PRRAS!I54</f>
        <v>36</v>
      </c>
      <c r="B37" s="7">
        <f>ROUND(PRRAS!J54,2)</f>
        <v>0</v>
      </c>
      <c r="C37" s="7">
        <f>ROUND(PRRAS!K54,2)</f>
        <v>0</v>
      </c>
      <c r="D37" s="7">
        <v>0</v>
      </c>
      <c r="E37" s="7">
        <v>0</v>
      </c>
      <c r="F37" s="254">
        <f t="shared" si="1"/>
        <v>0</v>
      </c>
      <c r="G37" s="8">
        <f>SUM(J2:J49)</f>
        <v>0</v>
      </c>
      <c r="I37" s="9" t="s">
        <v>1382</v>
      </c>
      <c r="J37" s="8">
        <f t="shared" si="0"/>
        <v>0</v>
      </c>
    </row>
    <row r="38" spans="1:10">
      <c r="A38" s="5">
        <f>PRRAS!I55</f>
        <v>37</v>
      </c>
      <c r="B38" s="7">
        <f>ROUND(PRRAS!J55,2)</f>
        <v>0</v>
      </c>
      <c r="C38" s="7">
        <f>ROUND(PRRAS!K55,2)</f>
        <v>0</v>
      </c>
      <c r="D38" s="7">
        <v>0</v>
      </c>
      <c r="E38" s="7">
        <v>0</v>
      </c>
      <c r="F38" s="254">
        <f t="shared" si="1"/>
        <v>0</v>
      </c>
      <c r="G38" s="6" t="str">
        <f>TEXT(INT(VALUE(RefStr!J13)),"00000000000")</f>
        <v>08674051472</v>
      </c>
      <c r="I38" s="9" t="s">
        <v>1948</v>
      </c>
      <c r="J38" s="8">
        <f t="shared" si="0"/>
        <v>0</v>
      </c>
    </row>
    <row r="39" spans="1:10">
      <c r="A39" s="5">
        <f>PRRAS!I56</f>
        <v>38</v>
      </c>
      <c r="B39" s="7">
        <f>ROUND(PRRAS!J56,2)</f>
        <v>0</v>
      </c>
      <c r="C39" s="7">
        <f>ROUND(PRRAS!K56,2)</f>
        <v>0</v>
      </c>
      <c r="D39" s="7">
        <v>0</v>
      </c>
      <c r="E39" s="7">
        <v>0</v>
      </c>
      <c r="F39" s="254">
        <f t="shared" si="1"/>
        <v>0</v>
      </c>
      <c r="G39" s="6" t="str">
        <f>TEXT(INT(VALUE(RefStr!J9)),"00000")</f>
        <v>304529</v>
      </c>
      <c r="I39" s="9" t="s">
        <v>1947</v>
      </c>
      <c r="J39" s="8">
        <f t="shared" si="0"/>
        <v>0</v>
      </c>
    </row>
    <row r="40" spans="1:10">
      <c r="A40" s="5">
        <f>PRRAS!I57</f>
        <v>39</v>
      </c>
      <c r="B40" s="7">
        <f>ROUND(PRRAS!J57,2)</f>
        <v>0</v>
      </c>
      <c r="C40" s="7">
        <f>ROUND(PRRAS!K57,2)</f>
        <v>0</v>
      </c>
      <c r="D40" s="7">
        <v>0</v>
      </c>
      <c r="E40" s="7">
        <v>0</v>
      </c>
      <c r="F40" s="254">
        <f t="shared" si="1"/>
        <v>0</v>
      </c>
      <c r="G40" s="6" t="str">
        <f>RefStr!J19</f>
        <v>DA</v>
      </c>
      <c r="I40" s="9" t="s">
        <v>138</v>
      </c>
      <c r="J40" s="8">
        <f t="shared" si="0"/>
        <v>0</v>
      </c>
    </row>
    <row r="41" spans="1:10">
      <c r="A41" s="5">
        <f>PRRAS!I58</f>
        <v>40</v>
      </c>
      <c r="B41" s="7">
        <f>ROUND(PRRAS!J58,2)</f>
        <v>0</v>
      </c>
      <c r="C41" s="7">
        <f>ROUND(PRRAS!K58,2)</f>
        <v>0</v>
      </c>
      <c r="D41" s="7">
        <v>0</v>
      </c>
      <c r="E41" s="7">
        <v>0</v>
      </c>
      <c r="F41" s="254">
        <f t="shared" si="1"/>
        <v>0</v>
      </c>
      <c r="G41" s="6" t="str">
        <f>IF(RefStr!E5&lt;&gt;"",TEXT(RefStr!E5,"YYYYMMDD"),"")</f>
        <v>20250101</v>
      </c>
      <c r="I41" s="9" t="s">
        <v>208</v>
      </c>
      <c r="J41" s="8">
        <f t="shared" si="0"/>
        <v>0</v>
      </c>
    </row>
    <row r="42" spans="1:10">
      <c r="A42" s="5">
        <f>PRRAS!I59</f>
        <v>41</v>
      </c>
      <c r="B42" s="7">
        <f>ROUND(PRRAS!J59,2)</f>
        <v>0</v>
      </c>
      <c r="C42" s="7">
        <f>ROUND(PRRAS!K59,2)</f>
        <v>0</v>
      </c>
      <c r="D42" s="7">
        <v>0</v>
      </c>
      <c r="E42" s="7">
        <v>0</v>
      </c>
      <c r="F42" s="254">
        <f t="shared" si="1"/>
        <v>0</v>
      </c>
      <c r="G42" s="6" t="str">
        <f>IF(RefStr!G5&lt;&gt;"",TEXT(RefStr!G5,"YYYYMMDD"),"")</f>
        <v>20250630</v>
      </c>
      <c r="I42" s="9" t="s">
        <v>209</v>
      </c>
      <c r="J42" s="8">
        <f t="shared" si="0"/>
        <v>0</v>
      </c>
    </row>
    <row r="43" spans="1:10">
      <c r="A43" s="5">
        <f>PRRAS!I60</f>
        <v>42</v>
      </c>
      <c r="B43" s="7">
        <f>ROUND(PRRAS!J60,2)</f>
        <v>0</v>
      </c>
      <c r="C43" s="7">
        <f>ROUND(PRRAS!K60,2)</f>
        <v>0</v>
      </c>
      <c r="D43" s="7">
        <v>0</v>
      </c>
      <c r="E43" s="7">
        <v>0</v>
      </c>
      <c r="F43" s="254">
        <f t="shared" si="1"/>
        <v>0</v>
      </c>
      <c r="G43" s="208">
        <f>IF(RefStr!N1=707,PraviPod707!G27+PraviPod709!G27+PraviPod710!G27+SUM(PraviPod708!F2:F201),SUM(PraviPod708!G27)+PraviPod709!G27+PraviPod710!G27)</f>
        <v>162171.40649999998</v>
      </c>
      <c r="I43" s="9" t="s">
        <v>1038</v>
      </c>
      <c r="J43" s="8">
        <f t="shared" si="0"/>
        <v>0</v>
      </c>
    </row>
    <row r="44" spans="1:10">
      <c r="A44" s="5">
        <f>PRRAS!I61</f>
        <v>43</v>
      </c>
      <c r="B44" s="7">
        <f>ROUND(PRRAS!J61,2)</f>
        <v>0</v>
      </c>
      <c r="C44" s="7">
        <f>ROUND(PRRAS!K61,2)</f>
        <v>0</v>
      </c>
      <c r="D44" s="7">
        <v>0</v>
      </c>
      <c r="E44" s="7">
        <v>0</v>
      </c>
      <c r="F44" s="254">
        <f t="shared" si="1"/>
        <v>0</v>
      </c>
      <c r="G44" s="6" t="s">
        <v>481</v>
      </c>
      <c r="I44" s="9" t="s">
        <v>480</v>
      </c>
      <c r="J44" s="8">
        <f t="shared" si="0"/>
        <v>0</v>
      </c>
    </row>
    <row r="45" spans="1:10">
      <c r="A45" s="5">
        <f>PRRAS!I62</f>
        <v>44</v>
      </c>
      <c r="B45" s="7">
        <f>ROUND(PRRAS!J62,2)</f>
        <v>0</v>
      </c>
      <c r="C45" s="7">
        <f>ROUND(PRRAS!K62,2)</f>
        <v>0</v>
      </c>
      <c r="D45" s="7">
        <v>0</v>
      </c>
      <c r="E45" s="7">
        <v>0</v>
      </c>
      <c r="F45" s="254">
        <f t="shared" si="1"/>
        <v>0</v>
      </c>
      <c r="J45" s="8">
        <f t="shared" si="0"/>
        <v>0</v>
      </c>
    </row>
    <row r="46" spans="1:10">
      <c r="A46" s="5">
        <f>PRRAS!I63</f>
        <v>45</v>
      </c>
      <c r="B46" s="7">
        <f>ROUND(PRRAS!J63,2)</f>
        <v>0</v>
      </c>
      <c r="C46" s="7">
        <f>ROUND(PRRAS!K63,2)</f>
        <v>0</v>
      </c>
      <c r="D46" s="7">
        <v>0</v>
      </c>
      <c r="E46" s="7">
        <v>0</v>
      </c>
      <c r="F46" s="254">
        <f t="shared" si="1"/>
        <v>0</v>
      </c>
      <c r="J46" s="8">
        <f t="shared" si="0"/>
        <v>0</v>
      </c>
    </row>
    <row r="47" spans="1:10">
      <c r="A47" s="5">
        <f>PRRAS!I64</f>
        <v>46</v>
      </c>
      <c r="B47" s="7">
        <f>ROUND(PRRAS!J64,2)</f>
        <v>0</v>
      </c>
      <c r="C47" s="7">
        <f>ROUND(PRRAS!K64,2)</f>
        <v>0</v>
      </c>
      <c r="D47" s="7">
        <v>0</v>
      </c>
      <c r="E47" s="7">
        <v>0</v>
      </c>
      <c r="F47" s="254">
        <f t="shared" si="1"/>
        <v>0</v>
      </c>
      <c r="J47" s="8">
        <f t="shared" si="0"/>
        <v>0</v>
      </c>
    </row>
    <row r="48" spans="1:10">
      <c r="A48" s="5">
        <f>PRRAS!I65</f>
        <v>47</v>
      </c>
      <c r="B48" s="7">
        <f>ROUND(PRRAS!J65,2)</f>
        <v>0</v>
      </c>
      <c r="C48" s="7">
        <f>ROUND(PRRAS!K65,2)</f>
        <v>0</v>
      </c>
      <c r="D48" s="7">
        <v>0</v>
      </c>
      <c r="E48" s="7">
        <v>0</v>
      </c>
      <c r="F48" s="254">
        <f t="shared" si="1"/>
        <v>0</v>
      </c>
      <c r="J48" s="8">
        <f t="shared" si="0"/>
        <v>0</v>
      </c>
    </row>
    <row r="49" spans="1:10">
      <c r="A49" s="5">
        <f>PRRAS!I66</f>
        <v>48</v>
      </c>
      <c r="B49" s="7">
        <f>ROUND(PRRAS!J66,2)</f>
        <v>0</v>
      </c>
      <c r="C49" s="7">
        <f>ROUND(PRRAS!K66,2)</f>
        <v>0</v>
      </c>
      <c r="D49" s="7">
        <v>0</v>
      </c>
      <c r="E49" s="7">
        <v>0</v>
      </c>
      <c r="F49" s="254">
        <f t="shared" si="1"/>
        <v>0</v>
      </c>
      <c r="J49" s="8">
        <f t="shared" si="0"/>
        <v>0</v>
      </c>
    </row>
    <row r="50" spans="1:10">
      <c r="A50" s="5">
        <f>PRRAS!I67</f>
        <v>49</v>
      </c>
      <c r="B50" s="7">
        <f>ROUND(PRRAS!J67,2)</f>
        <v>0</v>
      </c>
      <c r="C50" s="7">
        <f>ROUND(PRRAS!K67,2)</f>
        <v>0</v>
      </c>
      <c r="D50" s="7">
        <v>0</v>
      </c>
      <c r="E50" s="7">
        <v>0</v>
      </c>
      <c r="F50" s="254">
        <f t="shared" si="1"/>
        <v>0</v>
      </c>
      <c r="J50" s="8">
        <f t="shared" si="0"/>
        <v>0</v>
      </c>
    </row>
    <row r="51" spans="1:10">
      <c r="A51" s="5">
        <f>PRRAS!I68</f>
        <v>50</v>
      </c>
      <c r="B51" s="7">
        <f>ROUND(PRRAS!J68,2)</f>
        <v>0</v>
      </c>
      <c r="C51" s="7">
        <f>ROUND(PRRAS!K68,2)</f>
        <v>0</v>
      </c>
      <c r="D51" s="7">
        <v>0</v>
      </c>
      <c r="E51" s="7">
        <v>0</v>
      </c>
      <c r="F51" s="254">
        <f t="shared" si="1"/>
        <v>0</v>
      </c>
      <c r="J51" s="8">
        <f t="shared" si="0"/>
        <v>0</v>
      </c>
    </row>
    <row r="52" spans="1:10">
      <c r="A52" s="5">
        <f>PRRAS!I69</f>
        <v>51</v>
      </c>
      <c r="B52" s="7">
        <f>ROUND(PRRAS!J69,2)</f>
        <v>0</v>
      </c>
      <c r="C52" s="7">
        <f>ROUND(PRRAS!K69,2)</f>
        <v>0</v>
      </c>
      <c r="D52" s="7">
        <v>0</v>
      </c>
      <c r="E52" s="7">
        <v>0</v>
      </c>
      <c r="F52" s="254">
        <f t="shared" si="1"/>
        <v>0</v>
      </c>
      <c r="J52" s="8">
        <f t="shared" si="0"/>
        <v>0</v>
      </c>
    </row>
    <row r="53" spans="1:10">
      <c r="A53" s="5">
        <f>PRRAS!I70</f>
        <v>52</v>
      </c>
      <c r="B53" s="7">
        <f>ROUND(PRRAS!J70,2)</f>
        <v>0</v>
      </c>
      <c r="C53" s="7">
        <f>ROUND(PRRAS!K70,2)</f>
        <v>0</v>
      </c>
      <c r="D53" s="7">
        <v>0</v>
      </c>
      <c r="E53" s="7">
        <v>0</v>
      </c>
      <c r="F53" s="254">
        <f t="shared" si="1"/>
        <v>0</v>
      </c>
      <c r="J53" s="8">
        <f t="shared" si="0"/>
        <v>0</v>
      </c>
    </row>
    <row r="54" spans="1:10">
      <c r="A54" s="5">
        <f>PRRAS!I71</f>
        <v>53</v>
      </c>
      <c r="B54" s="7">
        <f>ROUND(PRRAS!J71,2)</f>
        <v>0</v>
      </c>
      <c r="C54" s="7">
        <f>ROUND(PRRAS!K71,2)</f>
        <v>0</v>
      </c>
      <c r="D54" s="7">
        <v>0</v>
      </c>
      <c r="E54" s="7">
        <v>0</v>
      </c>
      <c r="F54" s="254">
        <f t="shared" si="1"/>
        <v>0</v>
      </c>
      <c r="J54" s="8">
        <f t="shared" si="0"/>
        <v>0</v>
      </c>
    </row>
    <row r="55" spans="1:10">
      <c r="A55" s="5">
        <f>PRRAS!I73</f>
        <v>54</v>
      </c>
      <c r="B55" s="7">
        <f>ROUND(PRRAS!J73,2)</f>
        <v>232.13</v>
      </c>
      <c r="C55" s="7">
        <f>ROUND(PRRAS!K73,2)</f>
        <v>241.46</v>
      </c>
      <c r="D55" s="7">
        <v>0</v>
      </c>
      <c r="E55" s="7">
        <v>0</v>
      </c>
      <c r="F55" s="254">
        <f t="shared" si="1"/>
        <v>386.12700000000007</v>
      </c>
      <c r="J55" s="8">
        <f t="shared" si="0"/>
        <v>0</v>
      </c>
    </row>
    <row r="56" spans="1:10">
      <c r="A56" s="5">
        <f>PRRAS!I74</f>
        <v>55</v>
      </c>
      <c r="B56" s="7">
        <f>ROUND(PRRAS!J74,2)</f>
        <v>0</v>
      </c>
      <c r="C56" s="7">
        <f>ROUND(PRRAS!K74,2)</f>
        <v>0</v>
      </c>
      <c r="D56" s="7">
        <v>0</v>
      </c>
      <c r="E56" s="7">
        <v>0</v>
      </c>
      <c r="F56" s="254">
        <f t="shared" si="1"/>
        <v>0</v>
      </c>
      <c r="J56" s="8">
        <f t="shared" si="0"/>
        <v>0</v>
      </c>
    </row>
    <row r="57" spans="1:10">
      <c r="A57" s="5">
        <f>PRRAS!I75</f>
        <v>56</v>
      </c>
      <c r="B57" s="7">
        <f>ROUND(PRRAS!J75,2)</f>
        <v>0</v>
      </c>
      <c r="C57" s="7">
        <f>ROUND(PRRAS!K75,2)</f>
        <v>0</v>
      </c>
      <c r="D57" s="7">
        <v>0</v>
      </c>
      <c r="E57" s="7">
        <v>0</v>
      </c>
      <c r="F57" s="254">
        <f t="shared" si="1"/>
        <v>0</v>
      </c>
      <c r="J57" s="8">
        <f t="shared" si="0"/>
        <v>0</v>
      </c>
    </row>
    <row r="58" spans="1:10">
      <c r="A58" s="5">
        <f>PRRAS!I76</f>
        <v>57</v>
      </c>
      <c r="B58" s="7">
        <f>ROUND(PRRAS!J76,2)</f>
        <v>0</v>
      </c>
      <c r="C58" s="7">
        <f>ROUND(PRRAS!K76,2)</f>
        <v>0</v>
      </c>
      <c r="D58" s="7">
        <v>0</v>
      </c>
      <c r="E58" s="7">
        <v>0</v>
      </c>
      <c r="F58" s="254">
        <f t="shared" si="1"/>
        <v>0</v>
      </c>
      <c r="J58" s="8">
        <f t="shared" si="0"/>
        <v>0</v>
      </c>
    </row>
    <row r="59" spans="1:10">
      <c r="A59" s="5">
        <f>PRRAS!I77</f>
        <v>58</v>
      </c>
      <c r="B59" s="7">
        <f>ROUND(PRRAS!J77,2)</f>
        <v>0</v>
      </c>
      <c r="C59" s="7">
        <f>ROUND(PRRAS!K77,2)</f>
        <v>0</v>
      </c>
      <c r="D59" s="7">
        <v>0</v>
      </c>
      <c r="E59" s="7">
        <v>0</v>
      </c>
      <c r="F59" s="254">
        <f t="shared" si="1"/>
        <v>0</v>
      </c>
      <c r="J59" s="8">
        <f t="shared" si="0"/>
        <v>0</v>
      </c>
    </row>
    <row r="60" spans="1:10">
      <c r="A60" s="5">
        <f>PRRAS!I78</f>
        <v>59</v>
      </c>
      <c r="B60" s="7">
        <f>ROUND(PRRAS!J78,2)</f>
        <v>0</v>
      </c>
      <c r="C60" s="7">
        <f>ROUND(PRRAS!K78,2)</f>
        <v>0</v>
      </c>
      <c r="D60" s="7">
        <v>0</v>
      </c>
      <c r="E60" s="7">
        <v>0</v>
      </c>
      <c r="F60" s="254">
        <f t="shared" si="1"/>
        <v>0</v>
      </c>
      <c r="J60" s="8">
        <f t="shared" si="0"/>
        <v>0</v>
      </c>
    </row>
    <row r="61" spans="1:10">
      <c r="A61" s="5">
        <f>PRRAS!I79</f>
        <v>60</v>
      </c>
      <c r="B61" s="7">
        <f>ROUND(PRRAS!J79,2)</f>
        <v>0</v>
      </c>
      <c r="C61" s="7">
        <f>ROUND(PRRAS!K79,2)</f>
        <v>0</v>
      </c>
      <c r="D61" s="7">
        <v>0</v>
      </c>
      <c r="E61" s="7">
        <v>0</v>
      </c>
      <c r="F61" s="254">
        <f t="shared" si="1"/>
        <v>0</v>
      </c>
      <c r="J61" s="8">
        <f t="shared" si="0"/>
        <v>0</v>
      </c>
    </row>
    <row r="62" spans="1:10">
      <c r="A62" s="5">
        <f>PRRAS!I80</f>
        <v>61</v>
      </c>
      <c r="B62" s="7">
        <f>ROUND(PRRAS!J80,2)</f>
        <v>0</v>
      </c>
      <c r="C62" s="7">
        <f>ROUND(PRRAS!K80,2)</f>
        <v>0</v>
      </c>
      <c r="D62" s="7">
        <v>0</v>
      </c>
      <c r="E62" s="7">
        <v>0</v>
      </c>
      <c r="F62" s="254">
        <f t="shared" si="1"/>
        <v>0</v>
      </c>
      <c r="J62" s="8">
        <f t="shared" si="0"/>
        <v>0</v>
      </c>
    </row>
    <row r="63" spans="1:10">
      <c r="A63" s="5">
        <f>PRRAS!I81</f>
        <v>62</v>
      </c>
      <c r="B63" s="7">
        <f>ROUND(PRRAS!J81,2)</f>
        <v>0</v>
      </c>
      <c r="C63" s="7">
        <f>ROUND(PRRAS!K81,2)</f>
        <v>0</v>
      </c>
      <c r="D63" s="7">
        <v>0</v>
      </c>
      <c r="E63" s="7">
        <v>0</v>
      </c>
      <c r="F63" s="254">
        <f t="shared" si="1"/>
        <v>0</v>
      </c>
      <c r="J63" s="8">
        <f t="shared" si="0"/>
        <v>0</v>
      </c>
    </row>
    <row r="64" spans="1:10">
      <c r="A64" s="5">
        <f>PRRAS!I82</f>
        <v>63</v>
      </c>
      <c r="B64" s="7">
        <f>ROUND(PRRAS!J82,2)</f>
        <v>0</v>
      </c>
      <c r="C64" s="7">
        <f>ROUND(PRRAS!K82,2)</f>
        <v>0</v>
      </c>
      <c r="D64" s="7">
        <v>0</v>
      </c>
      <c r="E64" s="7">
        <v>0</v>
      </c>
      <c r="F64" s="254">
        <f t="shared" si="1"/>
        <v>0</v>
      </c>
      <c r="J64" s="8">
        <f t="shared" si="0"/>
        <v>0</v>
      </c>
    </row>
    <row r="65" spans="1:10">
      <c r="A65" s="5">
        <f>PRRAS!I83</f>
        <v>64</v>
      </c>
      <c r="B65" s="7">
        <f>ROUND(PRRAS!J83,2)</f>
        <v>0</v>
      </c>
      <c r="C65" s="7">
        <f>ROUND(PRRAS!K83,2)</f>
        <v>0</v>
      </c>
      <c r="D65" s="7">
        <v>0</v>
      </c>
      <c r="E65" s="7">
        <v>0</v>
      </c>
      <c r="F65" s="254">
        <f t="shared" si="1"/>
        <v>0</v>
      </c>
      <c r="J65" s="8">
        <f t="shared" si="0"/>
        <v>0</v>
      </c>
    </row>
    <row r="66" spans="1:10">
      <c r="A66" s="5">
        <f>PRRAS!I84</f>
        <v>65</v>
      </c>
      <c r="B66" s="7">
        <f>ROUND(PRRAS!J84,2)</f>
        <v>0</v>
      </c>
      <c r="C66" s="7">
        <f>ROUND(PRRAS!K84,2)</f>
        <v>0</v>
      </c>
      <c r="D66" s="7">
        <v>0</v>
      </c>
      <c r="E66" s="7">
        <v>0</v>
      </c>
      <c r="F66" s="254">
        <f t="shared" si="1"/>
        <v>0</v>
      </c>
      <c r="J66" s="8">
        <f t="shared" si="0"/>
        <v>0</v>
      </c>
    </row>
    <row r="67" spans="1:10">
      <c r="A67" s="5">
        <f>PRRAS!I85</f>
        <v>66</v>
      </c>
      <c r="B67" s="7">
        <f>ROUND(PRRAS!J85,2)</f>
        <v>0</v>
      </c>
      <c r="C67" s="7">
        <f>ROUND(PRRAS!K85,2)</f>
        <v>0</v>
      </c>
      <c r="D67" s="7">
        <v>0</v>
      </c>
      <c r="E67" s="7">
        <v>0</v>
      </c>
      <c r="F67" s="254">
        <f t="shared" ref="F67:F130" si="2">A67/100*B67+A67/50*C67</f>
        <v>0</v>
      </c>
      <c r="J67" s="8">
        <f t="shared" ref="J67:J130" si="3">ABS(B67-ROUND(B67,2))+ABS(C67-ROUND(C67,2))</f>
        <v>0</v>
      </c>
    </row>
    <row r="68" spans="1:10">
      <c r="A68" s="5">
        <f>PRRAS!I86</f>
        <v>67</v>
      </c>
      <c r="B68" s="7">
        <f>ROUND(PRRAS!J86,2)</f>
        <v>106.06</v>
      </c>
      <c r="C68" s="7">
        <f>ROUND(PRRAS!K86,2)</f>
        <v>75.959999999999994</v>
      </c>
      <c r="D68" s="7">
        <v>0</v>
      </c>
      <c r="E68" s="7">
        <v>0</v>
      </c>
      <c r="F68" s="254">
        <f t="shared" si="2"/>
        <v>172.84660000000002</v>
      </c>
      <c r="J68" s="8">
        <f t="shared" si="3"/>
        <v>0</v>
      </c>
    </row>
    <row r="69" spans="1:10">
      <c r="A69" s="5">
        <f>PRRAS!I87</f>
        <v>68</v>
      </c>
      <c r="B69" s="7">
        <f>ROUND(PRRAS!J87,2)</f>
        <v>0</v>
      </c>
      <c r="C69" s="7">
        <f>ROUND(PRRAS!K87,2)</f>
        <v>0</v>
      </c>
      <c r="D69" s="7">
        <v>0</v>
      </c>
      <c r="E69" s="7">
        <v>0</v>
      </c>
      <c r="F69" s="254">
        <f t="shared" si="2"/>
        <v>0</v>
      </c>
      <c r="J69" s="8">
        <f t="shared" si="3"/>
        <v>0</v>
      </c>
    </row>
    <row r="70" spans="1:10">
      <c r="A70" s="5">
        <f>PRRAS!I88</f>
        <v>69</v>
      </c>
      <c r="B70" s="7">
        <f>ROUND(PRRAS!J88,2)</f>
        <v>0</v>
      </c>
      <c r="C70" s="7">
        <f>ROUND(PRRAS!K88,2)</f>
        <v>0</v>
      </c>
      <c r="D70" s="7">
        <v>0</v>
      </c>
      <c r="E70" s="7">
        <v>0</v>
      </c>
      <c r="F70" s="254">
        <f t="shared" si="2"/>
        <v>0</v>
      </c>
      <c r="J70" s="8">
        <f t="shared" si="3"/>
        <v>0</v>
      </c>
    </row>
    <row r="71" spans="1:10">
      <c r="A71" s="5">
        <f>PRRAS!I89</f>
        <v>70</v>
      </c>
      <c r="B71" s="7">
        <f>ROUND(PRRAS!J89,2)</f>
        <v>0</v>
      </c>
      <c r="C71" s="7">
        <f>ROUND(PRRAS!K89,2)</f>
        <v>0</v>
      </c>
      <c r="D71" s="7">
        <v>0</v>
      </c>
      <c r="E71" s="7">
        <v>0</v>
      </c>
      <c r="F71" s="254">
        <f t="shared" si="2"/>
        <v>0</v>
      </c>
      <c r="J71" s="8">
        <f t="shared" si="3"/>
        <v>0</v>
      </c>
    </row>
    <row r="72" spans="1:10">
      <c r="A72" s="5">
        <f>PRRAS!I90</f>
        <v>71</v>
      </c>
      <c r="B72" s="7">
        <f>ROUND(PRRAS!J90,2)</f>
        <v>0</v>
      </c>
      <c r="C72" s="7">
        <f>ROUND(PRRAS!K90,2)</f>
        <v>0</v>
      </c>
      <c r="D72" s="7">
        <v>0</v>
      </c>
      <c r="E72" s="7">
        <v>0</v>
      </c>
      <c r="F72" s="254">
        <f t="shared" si="2"/>
        <v>0</v>
      </c>
      <c r="J72" s="8">
        <f t="shared" si="3"/>
        <v>0</v>
      </c>
    </row>
    <row r="73" spans="1:10">
      <c r="A73" s="5">
        <f>PRRAS!I91</f>
        <v>72</v>
      </c>
      <c r="B73" s="7">
        <f>ROUND(PRRAS!J91,2)</f>
        <v>0</v>
      </c>
      <c r="C73" s="7">
        <f>ROUND(PRRAS!K91,2)</f>
        <v>0</v>
      </c>
      <c r="D73" s="7">
        <v>0</v>
      </c>
      <c r="E73" s="7">
        <v>0</v>
      </c>
      <c r="F73" s="254">
        <f t="shared" si="2"/>
        <v>0</v>
      </c>
      <c r="J73" s="8">
        <f t="shared" si="3"/>
        <v>0</v>
      </c>
    </row>
    <row r="74" spans="1:10">
      <c r="A74" s="5">
        <f>PRRAS!I92</f>
        <v>73</v>
      </c>
      <c r="B74" s="7">
        <f>ROUND(PRRAS!J92,2)</f>
        <v>0</v>
      </c>
      <c r="C74" s="7">
        <f>ROUND(PRRAS!K92,2)</f>
        <v>0</v>
      </c>
      <c r="D74" s="7">
        <v>0</v>
      </c>
      <c r="E74" s="7">
        <v>0</v>
      </c>
      <c r="F74" s="254">
        <f t="shared" si="2"/>
        <v>0</v>
      </c>
      <c r="J74" s="8">
        <f t="shared" si="3"/>
        <v>0</v>
      </c>
    </row>
    <row r="75" spans="1:10">
      <c r="A75" s="5">
        <f>PRRAS!I93</f>
        <v>74</v>
      </c>
      <c r="B75" s="7">
        <f>ROUND(PRRAS!J93,2)</f>
        <v>0</v>
      </c>
      <c r="C75" s="7">
        <f>ROUND(PRRAS!K93,2)</f>
        <v>0</v>
      </c>
      <c r="D75" s="7">
        <v>0</v>
      </c>
      <c r="E75" s="7">
        <v>0</v>
      </c>
      <c r="F75" s="254">
        <f t="shared" si="2"/>
        <v>0</v>
      </c>
      <c r="J75" s="8">
        <f t="shared" si="3"/>
        <v>0</v>
      </c>
    </row>
    <row r="76" spans="1:10">
      <c r="A76" s="5">
        <f>PRRAS!I94</f>
        <v>75</v>
      </c>
      <c r="B76" s="7">
        <f>ROUND(PRRAS!J94,2)</f>
        <v>0</v>
      </c>
      <c r="C76" s="7">
        <f>ROUND(PRRAS!K94,2)</f>
        <v>0</v>
      </c>
      <c r="D76" s="7">
        <v>0</v>
      </c>
      <c r="E76" s="7">
        <v>0</v>
      </c>
      <c r="F76" s="254">
        <f t="shared" si="2"/>
        <v>0</v>
      </c>
      <c r="J76" s="8">
        <f t="shared" si="3"/>
        <v>0</v>
      </c>
    </row>
    <row r="77" spans="1:10">
      <c r="A77" s="5">
        <f>PRRAS!I95</f>
        <v>76</v>
      </c>
      <c r="B77" s="7">
        <f>ROUND(PRRAS!J95,2)</f>
        <v>0</v>
      </c>
      <c r="C77" s="7">
        <f>ROUND(PRRAS!K95,2)</f>
        <v>0</v>
      </c>
      <c r="D77" s="7">
        <v>0</v>
      </c>
      <c r="E77" s="7">
        <v>0</v>
      </c>
      <c r="F77" s="254">
        <f t="shared" si="2"/>
        <v>0</v>
      </c>
      <c r="J77" s="8">
        <f t="shared" si="3"/>
        <v>0</v>
      </c>
    </row>
    <row r="78" spans="1:10">
      <c r="A78" s="5">
        <f>PRRAS!I96</f>
        <v>77</v>
      </c>
      <c r="B78" s="7">
        <f>ROUND(PRRAS!J96,2)</f>
        <v>0</v>
      </c>
      <c r="C78" s="7">
        <f>ROUND(PRRAS!K96,2)</f>
        <v>0</v>
      </c>
      <c r="D78" s="7">
        <v>0</v>
      </c>
      <c r="E78" s="7">
        <v>0</v>
      </c>
      <c r="F78" s="254">
        <f t="shared" si="2"/>
        <v>0</v>
      </c>
      <c r="J78" s="8">
        <f t="shared" si="3"/>
        <v>0</v>
      </c>
    </row>
    <row r="79" spans="1:10">
      <c r="A79" s="5">
        <f>PRRAS!I97</f>
        <v>78</v>
      </c>
      <c r="B79" s="7">
        <f>ROUND(PRRAS!J97,2)</f>
        <v>0</v>
      </c>
      <c r="C79" s="7">
        <f>ROUND(PRRAS!K97,2)</f>
        <v>0</v>
      </c>
      <c r="D79" s="7">
        <v>0</v>
      </c>
      <c r="E79" s="7">
        <v>0</v>
      </c>
      <c r="F79" s="254">
        <f t="shared" si="2"/>
        <v>0</v>
      </c>
      <c r="J79" s="8">
        <f t="shared" si="3"/>
        <v>0</v>
      </c>
    </row>
    <row r="80" spans="1:10">
      <c r="A80" s="5">
        <f>PRRAS!I98</f>
        <v>79</v>
      </c>
      <c r="B80" s="7">
        <f>ROUND(PRRAS!J98,2)</f>
        <v>0</v>
      </c>
      <c r="C80" s="7">
        <f>ROUND(PRRAS!K98,2)</f>
        <v>0</v>
      </c>
      <c r="D80" s="7">
        <v>0</v>
      </c>
      <c r="E80" s="7">
        <v>0</v>
      </c>
      <c r="F80" s="254">
        <f t="shared" si="2"/>
        <v>0</v>
      </c>
      <c r="J80" s="8">
        <f t="shared" si="3"/>
        <v>0</v>
      </c>
    </row>
    <row r="81" spans="1:10">
      <c r="A81" s="5">
        <f>PRRAS!I99</f>
        <v>80</v>
      </c>
      <c r="B81" s="7">
        <f>ROUND(PRRAS!J99,2)</f>
        <v>0</v>
      </c>
      <c r="C81" s="7">
        <f>ROUND(PRRAS!K99,2)</f>
        <v>0</v>
      </c>
      <c r="D81" s="7">
        <v>0</v>
      </c>
      <c r="E81" s="7">
        <v>0</v>
      </c>
      <c r="F81" s="254">
        <f t="shared" si="2"/>
        <v>0</v>
      </c>
      <c r="J81" s="8">
        <f t="shared" si="3"/>
        <v>0</v>
      </c>
    </row>
    <row r="82" spans="1:10">
      <c r="A82" s="5">
        <f>PRRAS!I100</f>
        <v>81</v>
      </c>
      <c r="B82" s="7">
        <f>ROUND(PRRAS!J100,2)</f>
        <v>0</v>
      </c>
      <c r="C82" s="7">
        <f>ROUND(PRRAS!K100,2)</f>
        <v>0</v>
      </c>
      <c r="D82" s="7">
        <v>0</v>
      </c>
      <c r="E82" s="7">
        <v>0</v>
      </c>
      <c r="F82" s="254">
        <f t="shared" si="2"/>
        <v>0</v>
      </c>
      <c r="J82" s="8">
        <f t="shared" si="3"/>
        <v>0</v>
      </c>
    </row>
    <row r="83" spans="1:10">
      <c r="A83" s="5">
        <f>PRRAS!I101</f>
        <v>82</v>
      </c>
      <c r="B83" s="7">
        <f>ROUND(PRRAS!J101,2)</f>
        <v>0</v>
      </c>
      <c r="C83" s="7">
        <f>ROUND(PRRAS!K101,2)</f>
        <v>0</v>
      </c>
      <c r="D83" s="7">
        <v>0</v>
      </c>
      <c r="E83" s="7">
        <v>0</v>
      </c>
      <c r="F83" s="254">
        <f t="shared" si="2"/>
        <v>0</v>
      </c>
      <c r="J83" s="8">
        <f t="shared" si="3"/>
        <v>0</v>
      </c>
    </row>
    <row r="84" spans="1:10">
      <c r="A84" s="5">
        <f>PRRAS!I102</f>
        <v>83</v>
      </c>
      <c r="B84" s="7">
        <f>ROUND(PRRAS!J102,2)</f>
        <v>0</v>
      </c>
      <c r="C84" s="7">
        <f>ROUND(PRRAS!K102,2)</f>
        <v>0</v>
      </c>
      <c r="D84" s="7">
        <v>0</v>
      </c>
      <c r="E84" s="7">
        <v>0</v>
      </c>
      <c r="F84" s="254">
        <f t="shared" si="2"/>
        <v>0</v>
      </c>
      <c r="J84" s="8">
        <f t="shared" si="3"/>
        <v>0</v>
      </c>
    </row>
    <row r="85" spans="1:10">
      <c r="A85" s="5">
        <f>PRRAS!I103</f>
        <v>84</v>
      </c>
      <c r="B85" s="7">
        <f>ROUND(PRRAS!J103,2)</f>
        <v>0</v>
      </c>
      <c r="C85" s="7">
        <f>ROUND(PRRAS!K103,2)</f>
        <v>0</v>
      </c>
      <c r="D85" s="7">
        <v>0</v>
      </c>
      <c r="E85" s="7">
        <v>0</v>
      </c>
      <c r="F85" s="254">
        <f t="shared" si="2"/>
        <v>0</v>
      </c>
      <c r="J85" s="8">
        <f t="shared" si="3"/>
        <v>0</v>
      </c>
    </row>
    <row r="86" spans="1:10">
      <c r="A86" s="5">
        <f>PRRAS!I104</f>
        <v>85</v>
      </c>
      <c r="B86" s="7">
        <f>ROUND(PRRAS!J104,2)</f>
        <v>0</v>
      </c>
      <c r="C86" s="7">
        <f>ROUND(PRRAS!K104,2)</f>
        <v>0</v>
      </c>
      <c r="D86" s="7">
        <v>0</v>
      </c>
      <c r="E86" s="7">
        <v>0</v>
      </c>
      <c r="F86" s="254">
        <f t="shared" si="2"/>
        <v>0</v>
      </c>
      <c r="J86" s="8">
        <f t="shared" si="3"/>
        <v>0</v>
      </c>
    </row>
    <row r="87" spans="1:10">
      <c r="A87" s="5">
        <f>PRRAS!I105</f>
        <v>86</v>
      </c>
      <c r="B87" s="7">
        <f>ROUND(PRRAS!J105,2)</f>
        <v>0</v>
      </c>
      <c r="C87" s="7">
        <f>ROUND(PRRAS!K105,2)</f>
        <v>0</v>
      </c>
      <c r="D87" s="7">
        <v>0</v>
      </c>
      <c r="E87" s="7">
        <v>0</v>
      </c>
      <c r="F87" s="254">
        <f t="shared" si="2"/>
        <v>0</v>
      </c>
      <c r="J87" s="8">
        <f t="shared" si="3"/>
        <v>0</v>
      </c>
    </row>
    <row r="88" spans="1:10">
      <c r="A88" s="5">
        <f>PRRAS!I106</f>
        <v>87</v>
      </c>
      <c r="B88" s="7">
        <f>ROUND(PRRAS!J106,2)</f>
        <v>0</v>
      </c>
      <c r="C88" s="7">
        <f>ROUND(PRRAS!K106,2)</f>
        <v>0</v>
      </c>
      <c r="D88" s="7">
        <v>0</v>
      </c>
      <c r="E88" s="7">
        <v>0</v>
      </c>
      <c r="F88" s="254">
        <f t="shared" si="2"/>
        <v>0</v>
      </c>
      <c r="J88" s="8">
        <f t="shared" si="3"/>
        <v>0</v>
      </c>
    </row>
    <row r="89" spans="1:10">
      <c r="A89" s="5">
        <f>PRRAS!I107</f>
        <v>88</v>
      </c>
      <c r="B89" s="7">
        <f>ROUND(PRRAS!J107,2)</f>
        <v>0</v>
      </c>
      <c r="C89" s="7">
        <f>ROUND(PRRAS!K107,2)</f>
        <v>0</v>
      </c>
      <c r="D89" s="7">
        <v>0</v>
      </c>
      <c r="E89" s="7">
        <v>0</v>
      </c>
      <c r="F89" s="254">
        <f t="shared" si="2"/>
        <v>0</v>
      </c>
      <c r="J89" s="8">
        <f t="shared" si="3"/>
        <v>0</v>
      </c>
    </row>
    <row r="90" spans="1:10">
      <c r="A90" s="5">
        <f>PRRAS!I108</f>
        <v>89</v>
      </c>
      <c r="B90" s="7">
        <f>ROUND(PRRAS!J108,2)</f>
        <v>0</v>
      </c>
      <c r="C90" s="7">
        <f>ROUND(PRRAS!K108,2)</f>
        <v>0</v>
      </c>
      <c r="D90" s="7">
        <v>0</v>
      </c>
      <c r="E90" s="7">
        <v>0</v>
      </c>
      <c r="F90" s="254">
        <f t="shared" si="2"/>
        <v>0</v>
      </c>
      <c r="J90" s="8">
        <f t="shared" si="3"/>
        <v>0</v>
      </c>
    </row>
    <row r="91" spans="1:10">
      <c r="A91" s="5">
        <f>PRRAS!I109</f>
        <v>90</v>
      </c>
      <c r="B91" s="7">
        <f>ROUND(PRRAS!J109,2)</f>
        <v>0</v>
      </c>
      <c r="C91" s="7">
        <f>ROUND(PRRAS!K109,2)</f>
        <v>0</v>
      </c>
      <c r="D91" s="7">
        <v>0</v>
      </c>
      <c r="E91" s="7">
        <v>0</v>
      </c>
      <c r="F91" s="254">
        <f t="shared" si="2"/>
        <v>0</v>
      </c>
      <c r="J91" s="8">
        <f t="shared" si="3"/>
        <v>0</v>
      </c>
    </row>
    <row r="92" spans="1:10">
      <c r="A92" s="5">
        <f>PRRAS!I110</f>
        <v>91</v>
      </c>
      <c r="B92" s="7">
        <f>ROUND(PRRAS!J110,2)</f>
        <v>0</v>
      </c>
      <c r="C92" s="7">
        <f>ROUND(PRRAS!K110,2)</f>
        <v>0</v>
      </c>
      <c r="D92" s="7">
        <v>0</v>
      </c>
      <c r="E92" s="7">
        <v>0</v>
      </c>
      <c r="F92" s="254">
        <f t="shared" si="2"/>
        <v>0</v>
      </c>
      <c r="J92" s="8">
        <f t="shared" si="3"/>
        <v>0</v>
      </c>
    </row>
    <row r="93" spans="1:10">
      <c r="A93" s="5">
        <f>PRRAS!I111</f>
        <v>92</v>
      </c>
      <c r="B93" s="7">
        <f>ROUND(PRRAS!J111,2)</f>
        <v>0</v>
      </c>
      <c r="C93" s="7">
        <f>ROUND(PRRAS!K111,2)</f>
        <v>0</v>
      </c>
      <c r="D93" s="7">
        <v>0</v>
      </c>
      <c r="E93" s="7">
        <v>0</v>
      </c>
      <c r="F93" s="254">
        <f t="shared" si="2"/>
        <v>0</v>
      </c>
      <c r="J93" s="8">
        <f t="shared" si="3"/>
        <v>0</v>
      </c>
    </row>
    <row r="94" spans="1:10">
      <c r="A94" s="5">
        <f>PRRAS!I112</f>
        <v>93</v>
      </c>
      <c r="B94" s="7">
        <f>ROUND(PRRAS!J112,2)</f>
        <v>0</v>
      </c>
      <c r="C94" s="7">
        <f>ROUND(PRRAS!K112,2)</f>
        <v>0</v>
      </c>
      <c r="D94" s="7">
        <v>0</v>
      </c>
      <c r="E94" s="7">
        <v>0</v>
      </c>
      <c r="F94" s="254">
        <f t="shared" si="2"/>
        <v>0</v>
      </c>
      <c r="J94" s="8">
        <f t="shared" si="3"/>
        <v>0</v>
      </c>
    </row>
    <row r="95" spans="1:10">
      <c r="A95" s="5">
        <f>PRRAS!I113</f>
        <v>94</v>
      </c>
      <c r="B95" s="7">
        <f>ROUND(PRRAS!J113,2)</f>
        <v>0</v>
      </c>
      <c r="C95" s="7">
        <f>ROUND(PRRAS!K113,2)</f>
        <v>0</v>
      </c>
      <c r="D95" s="7">
        <v>0</v>
      </c>
      <c r="E95" s="7">
        <v>0</v>
      </c>
      <c r="F95" s="254">
        <f t="shared" si="2"/>
        <v>0</v>
      </c>
      <c r="J95" s="8">
        <f t="shared" si="3"/>
        <v>0</v>
      </c>
    </row>
    <row r="96" spans="1:10">
      <c r="A96" s="5">
        <f>PRRAS!I114</f>
        <v>95</v>
      </c>
      <c r="B96" s="7">
        <f>ROUND(PRRAS!J114,2)</f>
        <v>0</v>
      </c>
      <c r="C96" s="7">
        <f>ROUND(PRRAS!K114,2)</f>
        <v>0</v>
      </c>
      <c r="D96" s="7">
        <v>0</v>
      </c>
      <c r="E96" s="7">
        <v>0</v>
      </c>
      <c r="F96" s="254">
        <f t="shared" si="2"/>
        <v>0</v>
      </c>
      <c r="J96" s="8">
        <f t="shared" si="3"/>
        <v>0</v>
      </c>
    </row>
    <row r="97" spans="1:10">
      <c r="A97" s="5">
        <f>PRRAS!I115</f>
        <v>96</v>
      </c>
      <c r="B97" s="7">
        <f>ROUND(PRRAS!J115,2)</f>
        <v>0</v>
      </c>
      <c r="C97" s="7">
        <f>ROUND(PRRAS!K115,2)</f>
        <v>0</v>
      </c>
      <c r="D97" s="7">
        <v>0</v>
      </c>
      <c r="E97" s="7">
        <v>0</v>
      </c>
      <c r="F97" s="254">
        <f t="shared" si="2"/>
        <v>0</v>
      </c>
      <c r="J97" s="8">
        <f t="shared" si="3"/>
        <v>0</v>
      </c>
    </row>
    <row r="98" spans="1:10">
      <c r="A98" s="5">
        <f>PRRAS!I116</f>
        <v>97</v>
      </c>
      <c r="B98" s="7">
        <f>ROUND(PRRAS!J116,2)</f>
        <v>106.06</v>
      </c>
      <c r="C98" s="7">
        <f>ROUND(PRRAS!K116,2)</f>
        <v>75.959999999999994</v>
      </c>
      <c r="D98" s="7">
        <v>0</v>
      </c>
      <c r="E98" s="7">
        <v>0</v>
      </c>
      <c r="F98" s="254">
        <f t="shared" si="2"/>
        <v>250.24059999999997</v>
      </c>
      <c r="J98" s="8">
        <f t="shared" si="3"/>
        <v>0</v>
      </c>
    </row>
    <row r="99" spans="1:10">
      <c r="A99" s="5">
        <f>PRRAS!I117</f>
        <v>98</v>
      </c>
      <c r="B99" s="7">
        <f>ROUND(PRRAS!J117,2)</f>
        <v>106.06</v>
      </c>
      <c r="C99" s="7">
        <f>ROUND(PRRAS!K117,2)</f>
        <v>75.959999999999994</v>
      </c>
      <c r="D99" s="7">
        <v>0</v>
      </c>
      <c r="E99" s="7">
        <v>0</v>
      </c>
      <c r="F99" s="254">
        <f t="shared" si="2"/>
        <v>252.82040000000001</v>
      </c>
      <c r="J99" s="8">
        <f t="shared" si="3"/>
        <v>0</v>
      </c>
    </row>
    <row r="100" spans="1:10">
      <c r="A100" s="5">
        <f>PRRAS!I118</f>
        <v>99</v>
      </c>
      <c r="B100" s="7">
        <f>ROUND(PRRAS!J118,2)</f>
        <v>0</v>
      </c>
      <c r="C100" s="7">
        <f>ROUND(PRRAS!K118,2)</f>
        <v>0</v>
      </c>
      <c r="D100" s="7">
        <v>0</v>
      </c>
      <c r="E100" s="7">
        <v>0</v>
      </c>
      <c r="F100" s="254">
        <f t="shared" si="2"/>
        <v>0</v>
      </c>
      <c r="J100" s="8">
        <f t="shared" si="3"/>
        <v>0</v>
      </c>
    </row>
    <row r="101" spans="1:10">
      <c r="A101" s="5">
        <f>PRRAS!I119</f>
        <v>100</v>
      </c>
      <c r="B101" s="7">
        <f>ROUND(PRRAS!J119,2)</f>
        <v>0</v>
      </c>
      <c r="C101" s="7">
        <f>ROUND(PRRAS!K119,2)</f>
        <v>0</v>
      </c>
      <c r="D101" s="7">
        <v>0</v>
      </c>
      <c r="E101" s="7">
        <v>0</v>
      </c>
      <c r="F101" s="254">
        <f t="shared" si="2"/>
        <v>0</v>
      </c>
      <c r="J101" s="8">
        <f t="shared" si="3"/>
        <v>0</v>
      </c>
    </row>
    <row r="102" spans="1:10">
      <c r="A102" s="5">
        <f>PRRAS!I120</f>
        <v>101</v>
      </c>
      <c r="B102" s="7">
        <f>ROUND(PRRAS!J120,2)</f>
        <v>0</v>
      </c>
      <c r="C102" s="7">
        <f>ROUND(PRRAS!K120,2)</f>
        <v>0</v>
      </c>
      <c r="D102" s="7">
        <v>0</v>
      </c>
      <c r="E102" s="7">
        <v>0</v>
      </c>
      <c r="F102" s="254">
        <f t="shared" si="2"/>
        <v>0</v>
      </c>
      <c r="J102" s="8">
        <f t="shared" si="3"/>
        <v>0</v>
      </c>
    </row>
    <row r="103" spans="1:10">
      <c r="A103" s="5">
        <f>PRRAS!I121</f>
        <v>102</v>
      </c>
      <c r="B103" s="7">
        <f>ROUND(PRRAS!J121,2)</f>
        <v>0</v>
      </c>
      <c r="C103" s="7">
        <f>ROUND(PRRAS!K121,2)</f>
        <v>0</v>
      </c>
      <c r="D103" s="7">
        <v>0</v>
      </c>
      <c r="E103" s="7">
        <v>0</v>
      </c>
      <c r="F103" s="254">
        <f t="shared" si="2"/>
        <v>0</v>
      </c>
      <c r="J103" s="8">
        <f t="shared" si="3"/>
        <v>0</v>
      </c>
    </row>
    <row r="104" spans="1:10">
      <c r="A104" s="5">
        <f>PRRAS!I122</f>
        <v>103</v>
      </c>
      <c r="B104" s="7">
        <f>ROUND(PRRAS!J122,2)</f>
        <v>0</v>
      </c>
      <c r="C104" s="7">
        <f>ROUND(PRRAS!K122,2)</f>
        <v>0</v>
      </c>
      <c r="D104" s="7">
        <v>0</v>
      </c>
      <c r="E104" s="7">
        <v>0</v>
      </c>
      <c r="F104" s="254">
        <f t="shared" si="2"/>
        <v>0</v>
      </c>
      <c r="J104" s="8">
        <f t="shared" si="3"/>
        <v>0</v>
      </c>
    </row>
    <row r="105" spans="1:10">
      <c r="A105" s="5">
        <f>PRRAS!I123</f>
        <v>104</v>
      </c>
      <c r="B105" s="7">
        <f>ROUND(PRRAS!J123,2)</f>
        <v>0</v>
      </c>
      <c r="C105" s="7">
        <f>ROUND(PRRAS!K123,2)</f>
        <v>0</v>
      </c>
      <c r="D105" s="7">
        <v>0</v>
      </c>
      <c r="E105" s="7">
        <v>0</v>
      </c>
      <c r="F105" s="254">
        <f t="shared" si="2"/>
        <v>0</v>
      </c>
      <c r="J105" s="8">
        <f t="shared" si="3"/>
        <v>0</v>
      </c>
    </row>
    <row r="106" spans="1:10">
      <c r="A106" s="5">
        <f>PRRAS!I124</f>
        <v>105</v>
      </c>
      <c r="B106" s="7">
        <f>ROUND(PRRAS!J124,2)</f>
        <v>0</v>
      </c>
      <c r="C106" s="7">
        <f>ROUND(PRRAS!K124,2)</f>
        <v>0</v>
      </c>
      <c r="D106" s="7">
        <v>0</v>
      </c>
      <c r="E106" s="7">
        <v>0</v>
      </c>
      <c r="F106" s="254">
        <f t="shared" si="2"/>
        <v>0</v>
      </c>
      <c r="J106" s="8">
        <f t="shared" si="3"/>
        <v>0</v>
      </c>
    </row>
    <row r="107" spans="1:10">
      <c r="A107" s="5">
        <f>PRRAS!I125</f>
        <v>106</v>
      </c>
      <c r="B107" s="7">
        <f>ROUND(PRRAS!J125,2)</f>
        <v>0</v>
      </c>
      <c r="C107" s="7">
        <f>ROUND(PRRAS!K125,2)</f>
        <v>0</v>
      </c>
      <c r="D107" s="7">
        <v>0</v>
      </c>
      <c r="E107" s="7">
        <v>0</v>
      </c>
      <c r="F107" s="254">
        <f t="shared" si="2"/>
        <v>0</v>
      </c>
      <c r="J107" s="8">
        <f t="shared" si="3"/>
        <v>0</v>
      </c>
    </row>
    <row r="108" spans="1:10">
      <c r="A108" s="5">
        <f>PRRAS!I126</f>
        <v>107</v>
      </c>
      <c r="B108" s="7">
        <f>ROUND(PRRAS!J126,2)</f>
        <v>0</v>
      </c>
      <c r="C108" s="7">
        <f>ROUND(PRRAS!K126,2)</f>
        <v>0</v>
      </c>
      <c r="D108" s="7">
        <v>0</v>
      </c>
      <c r="E108" s="7">
        <v>0</v>
      </c>
      <c r="F108" s="254">
        <f t="shared" si="2"/>
        <v>0</v>
      </c>
      <c r="J108" s="8">
        <f t="shared" si="3"/>
        <v>0</v>
      </c>
    </row>
    <row r="109" spans="1:10">
      <c r="A109" s="5">
        <f>PRRAS!I127</f>
        <v>108</v>
      </c>
      <c r="B109" s="7">
        <f>ROUND(PRRAS!J127,2)</f>
        <v>0</v>
      </c>
      <c r="C109" s="7">
        <f>ROUND(PRRAS!K127,2)</f>
        <v>0</v>
      </c>
      <c r="D109" s="7">
        <v>0</v>
      </c>
      <c r="E109" s="7">
        <v>0</v>
      </c>
      <c r="F109" s="254">
        <f t="shared" si="2"/>
        <v>0</v>
      </c>
      <c r="J109" s="8">
        <f t="shared" si="3"/>
        <v>0</v>
      </c>
    </row>
    <row r="110" spans="1:10">
      <c r="A110" s="5">
        <f>PRRAS!I128</f>
        <v>109</v>
      </c>
      <c r="B110" s="7">
        <f>ROUND(PRRAS!J128,2)</f>
        <v>27.32</v>
      </c>
      <c r="C110" s="7">
        <f>ROUND(PRRAS!K128,2)</f>
        <v>36.75</v>
      </c>
      <c r="D110" s="7">
        <v>0</v>
      </c>
      <c r="E110" s="7">
        <v>0</v>
      </c>
      <c r="F110" s="254">
        <f t="shared" si="2"/>
        <v>109.89380000000001</v>
      </c>
      <c r="J110" s="8">
        <f t="shared" si="3"/>
        <v>0</v>
      </c>
    </row>
    <row r="111" spans="1:10">
      <c r="A111" s="5">
        <f>PRRAS!I129</f>
        <v>110</v>
      </c>
      <c r="B111" s="7">
        <f>ROUND(PRRAS!J129,2)</f>
        <v>0</v>
      </c>
      <c r="C111" s="7">
        <f>ROUND(PRRAS!K129,2)</f>
        <v>0</v>
      </c>
      <c r="D111" s="7">
        <v>0</v>
      </c>
      <c r="E111" s="7">
        <v>0</v>
      </c>
      <c r="F111" s="254">
        <f t="shared" si="2"/>
        <v>0</v>
      </c>
      <c r="J111" s="8">
        <f t="shared" si="3"/>
        <v>0</v>
      </c>
    </row>
    <row r="112" spans="1:10">
      <c r="A112" s="5">
        <f>PRRAS!I130</f>
        <v>111</v>
      </c>
      <c r="B112" s="7">
        <f>ROUND(PRRAS!J130,2)</f>
        <v>0</v>
      </c>
      <c r="C112" s="7">
        <f>ROUND(PRRAS!K130,2)</f>
        <v>0</v>
      </c>
      <c r="D112" s="7">
        <v>0</v>
      </c>
      <c r="E112" s="7">
        <v>0</v>
      </c>
      <c r="F112" s="254">
        <f t="shared" si="2"/>
        <v>0</v>
      </c>
      <c r="J112" s="8">
        <f t="shared" si="3"/>
        <v>0</v>
      </c>
    </row>
    <row r="113" spans="1:10">
      <c r="A113" s="5">
        <f>PRRAS!I131</f>
        <v>112</v>
      </c>
      <c r="B113" s="7">
        <f>ROUND(PRRAS!J131,2)</f>
        <v>0</v>
      </c>
      <c r="C113" s="7">
        <f>ROUND(PRRAS!K131,2)</f>
        <v>0</v>
      </c>
      <c r="D113" s="7">
        <v>0</v>
      </c>
      <c r="E113" s="7">
        <v>0</v>
      </c>
      <c r="F113" s="254">
        <f t="shared" si="2"/>
        <v>0</v>
      </c>
      <c r="J113" s="8">
        <f t="shared" si="3"/>
        <v>0</v>
      </c>
    </row>
    <row r="114" spans="1:10">
      <c r="A114" s="5">
        <f>PRRAS!I132</f>
        <v>113</v>
      </c>
      <c r="B114" s="7">
        <f>ROUND(PRRAS!J132,2)</f>
        <v>0</v>
      </c>
      <c r="C114" s="7">
        <f>ROUND(PRRAS!K132,2)</f>
        <v>0</v>
      </c>
      <c r="D114" s="7">
        <v>0</v>
      </c>
      <c r="E114" s="7">
        <v>0</v>
      </c>
      <c r="F114" s="254">
        <f t="shared" si="2"/>
        <v>0</v>
      </c>
      <c r="J114" s="8">
        <f t="shared" si="3"/>
        <v>0</v>
      </c>
    </row>
    <row r="115" spans="1:10">
      <c r="A115" s="5">
        <f>PRRAS!I133</f>
        <v>114</v>
      </c>
      <c r="B115" s="7">
        <f>ROUND(PRRAS!J133,2)</f>
        <v>0</v>
      </c>
      <c r="C115" s="7">
        <f>ROUND(PRRAS!K133,2)</f>
        <v>0</v>
      </c>
      <c r="D115" s="7">
        <v>0</v>
      </c>
      <c r="E115" s="7">
        <v>0</v>
      </c>
      <c r="F115" s="254">
        <f t="shared" si="2"/>
        <v>0</v>
      </c>
      <c r="J115" s="8">
        <f t="shared" si="3"/>
        <v>0</v>
      </c>
    </row>
    <row r="116" spans="1:10">
      <c r="A116" s="5">
        <f>PRRAS!I134</f>
        <v>115</v>
      </c>
      <c r="B116" s="7">
        <f>ROUND(PRRAS!J134,2)</f>
        <v>27.32</v>
      </c>
      <c r="C116" s="7">
        <f>ROUND(PRRAS!K134,2)</f>
        <v>36.75</v>
      </c>
      <c r="D116" s="7">
        <v>0</v>
      </c>
      <c r="E116" s="7">
        <v>0</v>
      </c>
      <c r="F116" s="254">
        <f t="shared" si="2"/>
        <v>115.94299999999998</v>
      </c>
      <c r="J116" s="8">
        <f t="shared" si="3"/>
        <v>0</v>
      </c>
    </row>
    <row r="117" spans="1:10">
      <c r="A117" s="5">
        <f>PRRAS!I135</f>
        <v>116</v>
      </c>
      <c r="B117" s="7">
        <f>ROUND(PRRAS!J135,2)</f>
        <v>27.32</v>
      </c>
      <c r="C117" s="7">
        <f>ROUND(PRRAS!K135,2)</f>
        <v>36.75</v>
      </c>
      <c r="D117" s="7">
        <v>0</v>
      </c>
      <c r="E117" s="7">
        <v>0</v>
      </c>
      <c r="F117" s="254">
        <f t="shared" si="2"/>
        <v>116.95119999999999</v>
      </c>
      <c r="J117" s="8">
        <f t="shared" si="3"/>
        <v>0</v>
      </c>
    </row>
    <row r="118" spans="1:10">
      <c r="A118" s="5">
        <f>PRRAS!I136</f>
        <v>117</v>
      </c>
      <c r="B118" s="7">
        <f>ROUND(PRRAS!J136,2)</f>
        <v>0</v>
      </c>
      <c r="C118" s="7">
        <f>ROUND(PRRAS!K136,2)</f>
        <v>0</v>
      </c>
      <c r="D118" s="7">
        <v>0</v>
      </c>
      <c r="E118" s="7">
        <v>0</v>
      </c>
      <c r="F118" s="254">
        <f t="shared" si="2"/>
        <v>0</v>
      </c>
      <c r="J118" s="8">
        <f t="shared" si="3"/>
        <v>0</v>
      </c>
    </row>
    <row r="119" spans="1:10">
      <c r="A119" s="5">
        <f>PRRAS!I137</f>
        <v>118</v>
      </c>
      <c r="B119" s="7">
        <f>ROUND(PRRAS!J137,2)</f>
        <v>0</v>
      </c>
      <c r="C119" s="7">
        <f>ROUND(PRRAS!K137,2)</f>
        <v>0</v>
      </c>
      <c r="D119" s="7">
        <v>0</v>
      </c>
      <c r="E119" s="7">
        <v>0</v>
      </c>
      <c r="F119" s="254">
        <f t="shared" si="2"/>
        <v>0</v>
      </c>
      <c r="J119" s="8">
        <f t="shared" si="3"/>
        <v>0</v>
      </c>
    </row>
    <row r="120" spans="1:10">
      <c r="A120" s="5">
        <f>PRRAS!I138</f>
        <v>119</v>
      </c>
      <c r="B120" s="7">
        <f>ROUND(PRRAS!J138,2)</f>
        <v>0</v>
      </c>
      <c r="C120" s="7">
        <f>ROUND(PRRAS!K138,2)</f>
        <v>0</v>
      </c>
      <c r="D120" s="7">
        <v>0</v>
      </c>
      <c r="E120" s="7">
        <v>0</v>
      </c>
      <c r="F120" s="254">
        <f t="shared" si="2"/>
        <v>0</v>
      </c>
      <c r="J120" s="8">
        <f t="shared" si="3"/>
        <v>0</v>
      </c>
    </row>
    <row r="121" spans="1:10">
      <c r="A121" s="5">
        <f>PRRAS!I139</f>
        <v>120</v>
      </c>
      <c r="B121" s="7">
        <f>ROUND(PRRAS!J139,2)</f>
        <v>0</v>
      </c>
      <c r="C121" s="7">
        <f>ROUND(PRRAS!K139,2)</f>
        <v>0</v>
      </c>
      <c r="D121" s="7">
        <v>0</v>
      </c>
      <c r="E121" s="7">
        <v>0</v>
      </c>
      <c r="F121" s="254">
        <f t="shared" si="2"/>
        <v>0</v>
      </c>
      <c r="J121" s="8">
        <f t="shared" si="3"/>
        <v>0</v>
      </c>
    </row>
    <row r="122" spans="1:10">
      <c r="A122" s="5">
        <f>PRRAS!I140</f>
        <v>121</v>
      </c>
      <c r="B122" s="7">
        <f>ROUND(PRRAS!J140,2)</f>
        <v>0</v>
      </c>
      <c r="C122" s="7">
        <f>ROUND(PRRAS!K140,2)</f>
        <v>0</v>
      </c>
      <c r="D122" s="7">
        <v>0</v>
      </c>
      <c r="E122" s="7">
        <v>0</v>
      </c>
      <c r="F122" s="254">
        <f t="shared" si="2"/>
        <v>0</v>
      </c>
      <c r="J122" s="8">
        <f t="shared" si="3"/>
        <v>0</v>
      </c>
    </row>
    <row r="123" spans="1:10">
      <c r="A123" s="5">
        <f>PRRAS!I141</f>
        <v>122</v>
      </c>
      <c r="B123" s="7">
        <f>ROUND(PRRAS!J141,2)</f>
        <v>0</v>
      </c>
      <c r="C123" s="7">
        <f>ROUND(PRRAS!K141,2)</f>
        <v>0</v>
      </c>
      <c r="D123" s="7">
        <v>0</v>
      </c>
      <c r="E123" s="7">
        <v>0</v>
      </c>
      <c r="F123" s="254">
        <f t="shared" si="2"/>
        <v>0</v>
      </c>
      <c r="J123" s="8">
        <f t="shared" si="3"/>
        <v>0</v>
      </c>
    </row>
    <row r="124" spans="1:10">
      <c r="A124" s="5">
        <f>PRRAS!I142</f>
        <v>123</v>
      </c>
      <c r="B124" s="7">
        <f>ROUND(PRRAS!J142,2)</f>
        <v>0</v>
      </c>
      <c r="C124" s="7">
        <f>ROUND(PRRAS!K142,2)</f>
        <v>0</v>
      </c>
      <c r="D124" s="7">
        <v>0</v>
      </c>
      <c r="E124" s="7">
        <v>0</v>
      </c>
      <c r="F124" s="254">
        <f t="shared" si="2"/>
        <v>0</v>
      </c>
      <c r="J124" s="8">
        <f t="shared" si="3"/>
        <v>0</v>
      </c>
    </row>
    <row r="125" spans="1:10">
      <c r="A125" s="5">
        <f>PRRAS!I143</f>
        <v>124</v>
      </c>
      <c r="B125" s="7">
        <f>ROUND(PRRAS!J143,2)</f>
        <v>0</v>
      </c>
      <c r="C125" s="7">
        <f>ROUND(PRRAS!K143,2)</f>
        <v>0</v>
      </c>
      <c r="D125" s="7">
        <v>0</v>
      </c>
      <c r="E125" s="7">
        <v>0</v>
      </c>
      <c r="F125" s="254">
        <f t="shared" si="2"/>
        <v>0</v>
      </c>
      <c r="J125" s="8">
        <f t="shared" si="3"/>
        <v>0</v>
      </c>
    </row>
    <row r="126" spans="1:10">
      <c r="A126" s="5">
        <f>PRRAS!I144</f>
        <v>125</v>
      </c>
      <c r="B126" s="7">
        <f>ROUND(PRRAS!J144,2)</f>
        <v>0</v>
      </c>
      <c r="C126" s="7">
        <f>ROUND(PRRAS!K144,2)</f>
        <v>0</v>
      </c>
      <c r="D126" s="7">
        <v>0</v>
      </c>
      <c r="E126" s="7">
        <v>0</v>
      </c>
      <c r="F126" s="254">
        <f t="shared" si="2"/>
        <v>0</v>
      </c>
      <c r="J126" s="8">
        <f t="shared" si="3"/>
        <v>0</v>
      </c>
    </row>
    <row r="127" spans="1:10">
      <c r="A127" s="5">
        <f>PRRAS!I145</f>
        <v>126</v>
      </c>
      <c r="B127" s="7">
        <f>ROUND(PRRAS!J145,2)</f>
        <v>0</v>
      </c>
      <c r="C127" s="7">
        <f>ROUND(PRRAS!K145,2)</f>
        <v>0</v>
      </c>
      <c r="D127" s="7">
        <v>0</v>
      </c>
      <c r="E127" s="7">
        <v>0</v>
      </c>
      <c r="F127" s="254">
        <f t="shared" si="2"/>
        <v>0</v>
      </c>
      <c r="J127" s="8">
        <f t="shared" si="3"/>
        <v>0</v>
      </c>
    </row>
    <row r="128" spans="1:10">
      <c r="A128" s="5">
        <f>PRRAS!I146</f>
        <v>127</v>
      </c>
      <c r="B128" s="7">
        <f>ROUND(PRRAS!J146,2)</f>
        <v>0</v>
      </c>
      <c r="C128" s="7">
        <f>ROUND(PRRAS!K146,2)</f>
        <v>0</v>
      </c>
      <c r="D128" s="7">
        <v>0</v>
      </c>
      <c r="E128" s="7">
        <v>0</v>
      </c>
      <c r="F128" s="254">
        <f t="shared" si="2"/>
        <v>0</v>
      </c>
      <c r="J128" s="8">
        <f t="shared" si="3"/>
        <v>0</v>
      </c>
    </row>
    <row r="129" spans="1:10">
      <c r="A129" s="5">
        <f>PRRAS!I147</f>
        <v>128</v>
      </c>
      <c r="B129" s="7">
        <f>ROUND(PRRAS!J147,2)</f>
        <v>98.75</v>
      </c>
      <c r="C129" s="7">
        <f>ROUND(PRRAS!K147,2)</f>
        <v>128.75</v>
      </c>
      <c r="D129" s="7">
        <v>0</v>
      </c>
      <c r="E129" s="7">
        <v>0</v>
      </c>
      <c r="F129" s="254">
        <f t="shared" si="2"/>
        <v>456</v>
      </c>
      <c r="J129" s="8">
        <f t="shared" si="3"/>
        <v>0</v>
      </c>
    </row>
    <row r="130" spans="1:10">
      <c r="A130" s="5">
        <f>PRRAS!I148</f>
        <v>129</v>
      </c>
      <c r="B130" s="7">
        <f>ROUND(PRRAS!J148,2)</f>
        <v>0</v>
      </c>
      <c r="C130" s="7">
        <f>ROUND(PRRAS!K148,2)</f>
        <v>0</v>
      </c>
      <c r="D130" s="7">
        <v>0</v>
      </c>
      <c r="E130" s="7">
        <v>0</v>
      </c>
      <c r="F130" s="254">
        <f t="shared" si="2"/>
        <v>0</v>
      </c>
      <c r="J130" s="8">
        <f t="shared" si="3"/>
        <v>0</v>
      </c>
    </row>
    <row r="131" spans="1:10">
      <c r="A131" s="5">
        <f>PRRAS!I149</f>
        <v>130</v>
      </c>
      <c r="B131" s="7">
        <f>ROUND(PRRAS!J149,2)</f>
        <v>0</v>
      </c>
      <c r="C131" s="7">
        <f>ROUND(PRRAS!K149,2)</f>
        <v>0</v>
      </c>
      <c r="D131" s="7">
        <v>0</v>
      </c>
      <c r="E131" s="7">
        <v>0</v>
      </c>
      <c r="F131" s="254">
        <f t="shared" ref="F131:F155" si="4">A131/100*B131+A131/50*C131</f>
        <v>0</v>
      </c>
      <c r="J131" s="8">
        <f t="shared" ref="J131:J172" si="5">ABS(B131-ROUND(B131,2))+ABS(C131-ROUND(C131,2))</f>
        <v>0</v>
      </c>
    </row>
    <row r="132" spans="1:10">
      <c r="A132" s="5">
        <f>PRRAS!I150</f>
        <v>131</v>
      </c>
      <c r="B132" s="7">
        <f>ROUND(PRRAS!J150,2)</f>
        <v>0</v>
      </c>
      <c r="C132" s="7">
        <f>ROUND(PRRAS!K150,2)</f>
        <v>0</v>
      </c>
      <c r="D132" s="7">
        <v>0</v>
      </c>
      <c r="E132" s="7">
        <v>0</v>
      </c>
      <c r="F132" s="254">
        <f t="shared" si="4"/>
        <v>0</v>
      </c>
      <c r="J132" s="8">
        <f t="shared" si="5"/>
        <v>0</v>
      </c>
    </row>
    <row r="133" spans="1:10">
      <c r="A133" s="5">
        <f>PRRAS!I151</f>
        <v>132</v>
      </c>
      <c r="B133" s="7">
        <f>ROUND(PRRAS!J151,2)</f>
        <v>0</v>
      </c>
      <c r="C133" s="7">
        <f>ROUND(PRRAS!K151,2)</f>
        <v>0</v>
      </c>
      <c r="D133" s="7">
        <v>0</v>
      </c>
      <c r="E133" s="7">
        <v>0</v>
      </c>
      <c r="F133" s="254">
        <f t="shared" si="4"/>
        <v>0</v>
      </c>
      <c r="J133" s="8">
        <f t="shared" si="5"/>
        <v>0</v>
      </c>
    </row>
    <row r="134" spans="1:10">
      <c r="A134" s="5">
        <f>PRRAS!I152</f>
        <v>133</v>
      </c>
      <c r="B134" s="7">
        <f>ROUND(PRRAS!J152,2)</f>
        <v>0</v>
      </c>
      <c r="C134" s="7">
        <f>ROUND(PRRAS!K152,2)</f>
        <v>0</v>
      </c>
      <c r="D134" s="7">
        <v>0</v>
      </c>
      <c r="E134" s="7">
        <v>0</v>
      </c>
      <c r="F134" s="254">
        <f t="shared" si="4"/>
        <v>0</v>
      </c>
      <c r="J134" s="8">
        <f t="shared" si="5"/>
        <v>0</v>
      </c>
    </row>
    <row r="135" spans="1:10">
      <c r="A135" s="5">
        <f>PRRAS!I153</f>
        <v>134</v>
      </c>
      <c r="B135" s="7">
        <f>ROUND(PRRAS!J153,2)</f>
        <v>98.75</v>
      </c>
      <c r="C135" s="7">
        <f>ROUND(PRRAS!K153,2)</f>
        <v>128.75</v>
      </c>
      <c r="D135" s="7">
        <v>0</v>
      </c>
      <c r="E135" s="7">
        <v>0</v>
      </c>
      <c r="F135" s="254">
        <f t="shared" si="4"/>
        <v>477.375</v>
      </c>
      <c r="J135" s="8">
        <f t="shared" si="5"/>
        <v>0</v>
      </c>
    </row>
    <row r="136" spans="1:10">
      <c r="A136" s="5">
        <f>PRRAS!I154</f>
        <v>135</v>
      </c>
      <c r="B136" s="7">
        <f>ROUND(PRRAS!J154,2)</f>
        <v>0</v>
      </c>
      <c r="C136" s="7">
        <f>ROUND(PRRAS!K154,2)</f>
        <v>0</v>
      </c>
      <c r="D136" s="7">
        <v>0</v>
      </c>
      <c r="E136" s="7">
        <v>0</v>
      </c>
      <c r="F136" s="254">
        <f t="shared" si="4"/>
        <v>0</v>
      </c>
      <c r="J136" s="8">
        <f t="shared" si="5"/>
        <v>0</v>
      </c>
    </row>
    <row r="137" spans="1:10">
      <c r="A137" s="5">
        <f>PRRAS!I155</f>
        <v>136</v>
      </c>
      <c r="B137" s="7">
        <f>ROUND(PRRAS!J155,2)</f>
        <v>0</v>
      </c>
      <c r="C137" s="7">
        <f>ROUND(PRRAS!K155,2)</f>
        <v>0</v>
      </c>
      <c r="D137" s="7">
        <v>0</v>
      </c>
      <c r="E137" s="7">
        <v>0</v>
      </c>
      <c r="F137" s="254">
        <f t="shared" si="4"/>
        <v>0</v>
      </c>
      <c r="J137" s="8">
        <f t="shared" si="5"/>
        <v>0</v>
      </c>
    </row>
    <row r="138" spans="1:10">
      <c r="A138" s="5">
        <f>PRRAS!I156</f>
        <v>137</v>
      </c>
      <c r="B138" s="7">
        <f>ROUND(PRRAS!J156,2)</f>
        <v>0</v>
      </c>
      <c r="C138" s="7">
        <f>ROUND(PRRAS!K156,2)</f>
        <v>0</v>
      </c>
      <c r="D138" s="7">
        <v>0</v>
      </c>
      <c r="E138" s="7">
        <v>0</v>
      </c>
      <c r="F138" s="254">
        <f t="shared" si="4"/>
        <v>0</v>
      </c>
      <c r="J138" s="8">
        <f t="shared" si="5"/>
        <v>0</v>
      </c>
    </row>
    <row r="139" spans="1:10">
      <c r="A139" s="5">
        <f>PRRAS!I157</f>
        <v>138</v>
      </c>
      <c r="B139" s="7">
        <f>ROUND(PRRAS!J157,2)</f>
        <v>98.75</v>
      </c>
      <c r="C139" s="7">
        <f>ROUND(PRRAS!K157,2)</f>
        <v>128.75</v>
      </c>
      <c r="D139" s="7">
        <v>0</v>
      </c>
      <c r="E139" s="7">
        <v>0</v>
      </c>
      <c r="F139" s="254">
        <f t="shared" si="4"/>
        <v>491.62499999999994</v>
      </c>
      <c r="J139" s="8">
        <f t="shared" si="5"/>
        <v>0</v>
      </c>
    </row>
    <row r="140" spans="1:10">
      <c r="A140" s="5">
        <f>PRRAS!I158</f>
        <v>139</v>
      </c>
      <c r="B140" s="7">
        <f>ROUND(PRRAS!J158,2)</f>
        <v>0</v>
      </c>
      <c r="C140" s="7">
        <f>ROUND(PRRAS!K158,2)</f>
        <v>0</v>
      </c>
      <c r="D140" s="7">
        <v>0</v>
      </c>
      <c r="E140" s="7">
        <v>0</v>
      </c>
      <c r="F140" s="254">
        <f t="shared" si="4"/>
        <v>0</v>
      </c>
      <c r="J140" s="8">
        <f t="shared" si="5"/>
        <v>0</v>
      </c>
    </row>
    <row r="141" spans="1:10">
      <c r="A141" s="5">
        <f>PRRAS!I159</f>
        <v>140</v>
      </c>
      <c r="B141" s="7">
        <f>ROUND(PRRAS!J159,2)</f>
        <v>0</v>
      </c>
      <c r="C141" s="7">
        <f>ROUND(PRRAS!K159,2)</f>
        <v>0</v>
      </c>
      <c r="D141" s="7">
        <v>0</v>
      </c>
      <c r="E141" s="7">
        <v>0</v>
      </c>
      <c r="F141" s="254">
        <f t="shared" si="4"/>
        <v>0</v>
      </c>
      <c r="J141" s="8">
        <f t="shared" si="5"/>
        <v>0</v>
      </c>
    </row>
    <row r="142" spans="1:10">
      <c r="A142" s="5">
        <f>PRRAS!I160</f>
        <v>141</v>
      </c>
      <c r="B142" s="7">
        <f>ROUND(PRRAS!J160,2)</f>
        <v>0</v>
      </c>
      <c r="C142" s="7">
        <f>ROUND(PRRAS!K160,2)</f>
        <v>0</v>
      </c>
      <c r="D142" s="7">
        <v>0</v>
      </c>
      <c r="E142" s="7">
        <v>0</v>
      </c>
      <c r="F142" s="254">
        <f t="shared" si="4"/>
        <v>0</v>
      </c>
      <c r="J142" s="8">
        <f t="shared" si="5"/>
        <v>0</v>
      </c>
    </row>
    <row r="143" spans="1:10">
      <c r="A143" s="5">
        <f>PRRAS!I161</f>
        <v>142</v>
      </c>
      <c r="B143" s="7">
        <f>ROUND(PRRAS!J161,2)</f>
        <v>0</v>
      </c>
      <c r="C143" s="7">
        <f>ROUND(PRRAS!K161,2)</f>
        <v>0</v>
      </c>
      <c r="D143" s="7">
        <v>0</v>
      </c>
      <c r="E143" s="7">
        <v>0</v>
      </c>
      <c r="F143" s="254">
        <f t="shared" si="4"/>
        <v>0</v>
      </c>
      <c r="J143" s="8">
        <f t="shared" si="5"/>
        <v>0</v>
      </c>
    </row>
    <row r="144" spans="1:10">
      <c r="A144" s="5">
        <f>PRRAS!I162</f>
        <v>143</v>
      </c>
      <c r="B144" s="7">
        <f>ROUND(PRRAS!J162,2)</f>
        <v>0</v>
      </c>
      <c r="C144" s="7">
        <f>ROUND(PRRAS!K162,2)</f>
        <v>0</v>
      </c>
      <c r="D144" s="7">
        <v>0</v>
      </c>
      <c r="E144" s="7">
        <v>0</v>
      </c>
      <c r="F144" s="254">
        <f t="shared" si="4"/>
        <v>0</v>
      </c>
      <c r="J144" s="8">
        <f t="shared" si="5"/>
        <v>0</v>
      </c>
    </row>
    <row r="145" spans="1:10">
      <c r="A145" s="5">
        <f>PRRAS!I163</f>
        <v>144</v>
      </c>
      <c r="B145" s="7">
        <f>ROUND(PRRAS!J163,2)</f>
        <v>0</v>
      </c>
      <c r="C145" s="7">
        <f>ROUND(PRRAS!K163,2)</f>
        <v>0</v>
      </c>
      <c r="D145" s="7">
        <v>0</v>
      </c>
      <c r="E145" s="7">
        <v>0</v>
      </c>
      <c r="F145" s="254">
        <f t="shared" si="4"/>
        <v>0</v>
      </c>
      <c r="J145" s="8">
        <f t="shared" si="5"/>
        <v>0</v>
      </c>
    </row>
    <row r="146" spans="1:10">
      <c r="A146" s="5">
        <f>PRRAS!I164</f>
        <v>145</v>
      </c>
      <c r="B146" s="7">
        <f>ROUND(PRRAS!J164,2)</f>
        <v>0</v>
      </c>
      <c r="C146" s="7">
        <f>ROUND(PRRAS!K164,2)</f>
        <v>0</v>
      </c>
      <c r="D146" s="7">
        <v>0</v>
      </c>
      <c r="E146" s="7">
        <v>0</v>
      </c>
      <c r="F146" s="254">
        <f t="shared" si="4"/>
        <v>0</v>
      </c>
      <c r="J146" s="8">
        <f t="shared" si="5"/>
        <v>0</v>
      </c>
    </row>
    <row r="147" spans="1:10">
      <c r="A147" s="5">
        <f>PRRAS!I165</f>
        <v>146</v>
      </c>
      <c r="B147" s="7">
        <f>ROUND(PRRAS!J165,2)</f>
        <v>0</v>
      </c>
      <c r="C147" s="7">
        <f>ROUND(PRRAS!K165,2)</f>
        <v>0</v>
      </c>
      <c r="D147" s="7">
        <v>0</v>
      </c>
      <c r="E147" s="7">
        <v>0</v>
      </c>
      <c r="F147" s="254">
        <f t="shared" si="4"/>
        <v>0</v>
      </c>
      <c r="J147" s="8">
        <f t="shared" si="5"/>
        <v>0</v>
      </c>
    </row>
    <row r="148" spans="1:10">
      <c r="A148" s="5">
        <f>PRRAS!I166</f>
        <v>147</v>
      </c>
      <c r="B148" s="7">
        <f>ROUND(PRRAS!J166,2)</f>
        <v>0</v>
      </c>
      <c r="C148" s="7">
        <f>ROUND(PRRAS!K166,2)</f>
        <v>0</v>
      </c>
      <c r="D148" s="7">
        <v>0</v>
      </c>
      <c r="E148" s="7">
        <v>0</v>
      </c>
      <c r="F148" s="254">
        <f t="shared" si="4"/>
        <v>0</v>
      </c>
      <c r="J148" s="8">
        <f t="shared" si="5"/>
        <v>0</v>
      </c>
    </row>
    <row r="149" spans="1:10">
      <c r="A149" s="5">
        <f>PRRAS!I167</f>
        <v>148</v>
      </c>
      <c r="B149" s="7">
        <f>ROUND(PRRAS!J167,2)</f>
        <v>232.13</v>
      </c>
      <c r="C149" s="7">
        <f>ROUND(PRRAS!K167,2)</f>
        <v>241.46</v>
      </c>
      <c r="D149" s="7">
        <v>0</v>
      </c>
      <c r="E149" s="7">
        <v>0</v>
      </c>
      <c r="F149" s="254">
        <f t="shared" si="4"/>
        <v>1058.2739999999999</v>
      </c>
      <c r="J149" s="8">
        <f t="shared" si="5"/>
        <v>0</v>
      </c>
    </row>
    <row r="150" spans="1:10">
      <c r="A150" s="5">
        <f>PRRAS!I168</f>
        <v>149</v>
      </c>
      <c r="B150" s="7">
        <f>ROUND(PRRAS!J168,2)</f>
        <v>906.51</v>
      </c>
      <c r="C150" s="7">
        <f>ROUND(PRRAS!K168,2)</f>
        <v>10107.52</v>
      </c>
      <c r="D150" s="7">
        <v>0</v>
      </c>
      <c r="E150" s="7">
        <v>0</v>
      </c>
      <c r="F150" s="254">
        <f t="shared" si="4"/>
        <v>31471.109500000002</v>
      </c>
      <c r="J150" s="8">
        <f t="shared" si="5"/>
        <v>0</v>
      </c>
    </row>
    <row r="151" spans="1:10">
      <c r="A151" s="5">
        <f>PRRAS!I169</f>
        <v>150</v>
      </c>
      <c r="B151" s="7">
        <f>ROUND(PRRAS!J169,2)</f>
        <v>0</v>
      </c>
      <c r="C151" s="7">
        <f>ROUND(PRRAS!K169,2)</f>
        <v>0</v>
      </c>
      <c r="D151" s="7">
        <v>0</v>
      </c>
      <c r="E151" s="7">
        <v>0</v>
      </c>
      <c r="F151" s="254">
        <f t="shared" si="4"/>
        <v>0</v>
      </c>
      <c r="J151" s="8">
        <f t="shared" si="5"/>
        <v>0</v>
      </c>
    </row>
    <row r="152" spans="1:10">
      <c r="A152" s="5">
        <f>PRRAS!I170</f>
        <v>151</v>
      </c>
      <c r="B152" s="7">
        <f>ROUND(PRRAS!J170,2)</f>
        <v>0</v>
      </c>
      <c r="C152" s="7">
        <f>ROUND(PRRAS!K170,2)</f>
        <v>0</v>
      </c>
      <c r="D152" s="7">
        <v>0</v>
      </c>
      <c r="E152" s="7">
        <v>0</v>
      </c>
      <c r="F152" s="254">
        <f t="shared" si="4"/>
        <v>0</v>
      </c>
      <c r="J152" s="8">
        <f t="shared" si="5"/>
        <v>0</v>
      </c>
    </row>
    <row r="153" spans="1:10">
      <c r="A153" s="5">
        <f>PRRAS!I171</f>
        <v>152</v>
      </c>
      <c r="B153" s="7">
        <f>ROUND(PRRAS!J171,2)</f>
        <v>0</v>
      </c>
      <c r="C153" s="7">
        <f>ROUND(PRRAS!K171,2)</f>
        <v>0</v>
      </c>
      <c r="D153" s="7">
        <v>0</v>
      </c>
      <c r="E153" s="7">
        <v>0</v>
      </c>
      <c r="F153" s="254">
        <f t="shared" si="4"/>
        <v>0</v>
      </c>
      <c r="J153" s="8">
        <f t="shared" si="5"/>
        <v>0</v>
      </c>
    </row>
    <row r="154" spans="1:10">
      <c r="A154" s="5">
        <f>PRRAS!I172</f>
        <v>153</v>
      </c>
      <c r="B154" s="7">
        <f>ROUND(PRRAS!J172,2)</f>
        <v>0</v>
      </c>
      <c r="C154" s="7">
        <f>ROUND(PRRAS!K172,2)</f>
        <v>0</v>
      </c>
      <c r="D154" s="7">
        <v>0</v>
      </c>
      <c r="E154" s="7">
        <v>0</v>
      </c>
      <c r="F154" s="254">
        <f t="shared" si="4"/>
        <v>0</v>
      </c>
      <c r="J154" s="8">
        <f t="shared" si="5"/>
        <v>0</v>
      </c>
    </row>
    <row r="155" spans="1:10">
      <c r="A155" s="5">
        <f>PRRAS!I173</f>
        <v>154</v>
      </c>
      <c r="B155" s="7">
        <f>ROUND(PRRAS!J173,2)</f>
        <v>906.51</v>
      </c>
      <c r="C155" s="7">
        <f>ROUND(PRRAS!K173,2)</f>
        <v>10107.52</v>
      </c>
      <c r="D155" s="7">
        <v>0</v>
      </c>
      <c r="E155" s="7">
        <v>0</v>
      </c>
      <c r="F155" s="254">
        <f t="shared" si="4"/>
        <v>32527.187000000002</v>
      </c>
      <c r="J155" s="8">
        <f t="shared" si="5"/>
        <v>0</v>
      </c>
    </row>
    <row r="156" spans="1:10">
      <c r="A156" s="5">
        <f>PRRAS!I174</f>
        <v>155</v>
      </c>
      <c r="B156" s="7">
        <f>ROUND(PRRAS!J174,2)</f>
        <v>0</v>
      </c>
      <c r="C156" s="7">
        <f>ROUND(PRRAS!K174,2)</f>
        <v>0</v>
      </c>
      <c r="D156" s="7">
        <v>0</v>
      </c>
      <c r="E156" s="7">
        <v>0</v>
      </c>
      <c r="F156" s="254">
        <f t="shared" ref="F156:F172" si="6">A156/100*B156+A156/50*C156</f>
        <v>0</v>
      </c>
      <c r="J156" s="8">
        <f t="shared" si="5"/>
        <v>0</v>
      </c>
    </row>
    <row r="157" spans="1:10">
      <c r="A157" s="5">
        <f>PRRAS!I176</f>
        <v>156</v>
      </c>
      <c r="B157" s="7">
        <f>ROUND(PRRAS!J176,2)</f>
        <v>3745.14</v>
      </c>
      <c r="C157" s="7">
        <f>ROUND(PRRAS!K176,2)</f>
        <v>2413.16</v>
      </c>
      <c r="D157" s="7">
        <v>0</v>
      </c>
      <c r="E157" s="7">
        <v>0</v>
      </c>
      <c r="F157" s="254">
        <f t="shared" si="6"/>
        <v>13371.477599999998</v>
      </c>
      <c r="J157" s="8">
        <f t="shared" si="5"/>
        <v>0</v>
      </c>
    </row>
    <row r="158" spans="1:10">
      <c r="A158" s="5">
        <f>PRRAS!I177</f>
        <v>157</v>
      </c>
      <c r="B158" s="7">
        <f>ROUND(PRRAS!J177,2)</f>
        <v>0</v>
      </c>
      <c r="C158" s="7">
        <f>ROUND(PRRAS!K177,2)</f>
        <v>9312.17</v>
      </c>
      <c r="D158" s="7">
        <v>0</v>
      </c>
      <c r="E158" s="7">
        <v>0</v>
      </c>
      <c r="F158" s="254">
        <f t="shared" si="6"/>
        <v>29240.213800000001</v>
      </c>
      <c r="J158" s="8">
        <f t="shared" si="5"/>
        <v>0</v>
      </c>
    </row>
    <row r="159" spans="1:10">
      <c r="A159" s="5">
        <f>PRRAS!I178</f>
        <v>158</v>
      </c>
      <c r="B159" s="7">
        <f>ROUND(PRRAS!J178,2)</f>
        <v>0</v>
      </c>
      <c r="C159" s="7">
        <f>ROUND(PRRAS!K178,2)</f>
        <v>2607.5700000000002</v>
      </c>
      <c r="D159" s="7">
        <v>0</v>
      </c>
      <c r="E159" s="7">
        <v>0</v>
      </c>
      <c r="F159" s="254">
        <f t="shared" si="6"/>
        <v>8239.9212000000007</v>
      </c>
      <c r="J159" s="8">
        <f t="shared" si="5"/>
        <v>0</v>
      </c>
    </row>
    <row r="160" spans="1:10">
      <c r="A160" s="5">
        <f>PRRAS!I179</f>
        <v>159</v>
      </c>
      <c r="B160" s="7">
        <f>ROUND(PRRAS!J179,2)</f>
        <v>3745.14</v>
      </c>
      <c r="C160" s="7">
        <f>ROUND(PRRAS!K179,2)</f>
        <v>9117.76</v>
      </c>
      <c r="D160" s="7">
        <v>0</v>
      </c>
      <c r="E160" s="7">
        <v>0</v>
      </c>
      <c r="F160" s="254">
        <f t="shared" si="6"/>
        <v>34949.249400000001</v>
      </c>
      <c r="J160" s="8">
        <f t="shared" si="5"/>
        <v>0</v>
      </c>
    </row>
    <row r="161" spans="1:10">
      <c r="A161" s="5">
        <f>PRRAS!I180</f>
        <v>160</v>
      </c>
      <c r="B161" s="7">
        <f>ROUND(PRRAS!J180,2)</f>
        <v>0</v>
      </c>
      <c r="C161" s="7">
        <f>ROUND(PRRAS!K180,2)</f>
        <v>0</v>
      </c>
      <c r="D161" s="7">
        <v>0</v>
      </c>
      <c r="E161" s="7">
        <v>0</v>
      </c>
      <c r="F161" s="254">
        <f t="shared" si="6"/>
        <v>0</v>
      </c>
      <c r="J161" s="8">
        <f>ABS(B161-ROUND(B161,0))+ABS(C161-ROUND(C161,0))</f>
        <v>0</v>
      </c>
    </row>
    <row r="162" spans="1:10">
      <c r="A162" s="5">
        <f>PRRAS!I181</f>
        <v>161</v>
      </c>
      <c r="B162" s="7">
        <f>ROUND(PRRAS!J181,2)</f>
        <v>0</v>
      </c>
      <c r="C162" s="7">
        <f>ROUND(PRRAS!K181,2)</f>
        <v>0</v>
      </c>
      <c r="D162" s="7">
        <v>0</v>
      </c>
      <c r="E162" s="7">
        <v>0</v>
      </c>
      <c r="F162" s="254">
        <f t="shared" si="6"/>
        <v>0</v>
      </c>
      <c r="J162" s="8">
        <f>ABS(B162-ROUND(B162,0))+ABS(C162-ROUND(C162,0))</f>
        <v>0</v>
      </c>
    </row>
    <row r="163" spans="1:10">
      <c r="A163" s="5">
        <f>PRRAS!I182</f>
        <v>162</v>
      </c>
      <c r="B163" s="7">
        <f>ROUND(PRRAS!J182,2)</f>
        <v>0</v>
      </c>
      <c r="C163" s="7">
        <f>ROUND(PRRAS!K182,2)</f>
        <v>0</v>
      </c>
      <c r="D163" s="7">
        <v>0</v>
      </c>
      <c r="E163" s="7">
        <v>0</v>
      </c>
      <c r="F163" s="254">
        <f t="shared" si="6"/>
        <v>0</v>
      </c>
      <c r="J163" s="8">
        <f>ABS(B163-ROUND(B163,0))+ABS(C163-ROUND(C163,0))</f>
        <v>0</v>
      </c>
    </row>
    <row r="164" spans="1:10">
      <c r="A164" s="5">
        <f>PRRAS!I183</f>
        <v>163</v>
      </c>
      <c r="B164" s="7">
        <f>ROUND(PRRAS!J183,2)</f>
        <v>0</v>
      </c>
      <c r="C164" s="7">
        <f>ROUND(PRRAS!K183,2)</f>
        <v>0</v>
      </c>
      <c r="D164" s="7">
        <v>0</v>
      </c>
      <c r="E164" s="7">
        <v>0</v>
      </c>
      <c r="F164" s="254">
        <f t="shared" si="6"/>
        <v>0</v>
      </c>
      <c r="J164" s="8">
        <f>ABS(B164-ROUND(B164,0))+ABS(C164-ROUND(C164,0))</f>
        <v>0</v>
      </c>
    </row>
    <row r="165" spans="1:10">
      <c r="A165" s="5">
        <f>PRRAS!I186</f>
        <v>164</v>
      </c>
      <c r="B165" s="7">
        <f>ROUND(PRRAS!J186,2)</f>
        <v>0</v>
      </c>
      <c r="C165" s="7">
        <f>ROUND(PRRAS!K186,2)</f>
        <v>0</v>
      </c>
      <c r="D165" s="7">
        <v>0</v>
      </c>
      <c r="E165" s="7">
        <v>0</v>
      </c>
      <c r="F165" s="254">
        <f t="shared" si="6"/>
        <v>0</v>
      </c>
      <c r="J165" s="8">
        <f t="shared" si="5"/>
        <v>0</v>
      </c>
    </row>
    <row r="166" spans="1:10">
      <c r="A166" s="5">
        <f>PRRAS!I187</f>
        <v>165</v>
      </c>
      <c r="B166" s="7">
        <f>ROUND(PRRAS!J187,2)</f>
        <v>0</v>
      </c>
      <c r="C166" s="7">
        <f>ROUND(PRRAS!K187,2)</f>
        <v>0</v>
      </c>
      <c r="D166" s="7">
        <v>0</v>
      </c>
      <c r="E166" s="7">
        <v>0</v>
      </c>
      <c r="F166" s="254">
        <f t="shared" si="6"/>
        <v>0</v>
      </c>
      <c r="J166" s="8">
        <f t="shared" si="5"/>
        <v>0</v>
      </c>
    </row>
    <row r="167" spans="1:10">
      <c r="A167" s="5">
        <f>PRRAS!I188</f>
        <v>166</v>
      </c>
      <c r="B167" s="7">
        <f>ROUND(PRRAS!J188,2)</f>
        <v>0</v>
      </c>
      <c r="C167" s="7">
        <f>ROUND(PRRAS!K188,2)</f>
        <v>0</v>
      </c>
      <c r="D167" s="7">
        <v>0</v>
      </c>
      <c r="E167" s="7">
        <v>0</v>
      </c>
      <c r="F167" s="254">
        <f t="shared" si="6"/>
        <v>0</v>
      </c>
      <c r="J167" s="8">
        <f t="shared" si="5"/>
        <v>0</v>
      </c>
    </row>
    <row r="168" spans="1:10">
      <c r="A168" s="5">
        <f>PRRAS!I189</f>
        <v>167</v>
      </c>
      <c r="B168" s="7">
        <f>ROUND(PRRAS!J189,2)</f>
        <v>0</v>
      </c>
      <c r="C168" s="7">
        <f>ROUND(PRRAS!K189,2)</f>
        <v>0</v>
      </c>
      <c r="D168" s="7">
        <v>0</v>
      </c>
      <c r="E168" s="7">
        <v>0</v>
      </c>
      <c r="F168" s="254">
        <f t="shared" si="6"/>
        <v>0</v>
      </c>
      <c r="J168" s="8">
        <f t="shared" si="5"/>
        <v>0</v>
      </c>
    </row>
    <row r="169" spans="1:10">
      <c r="A169" s="5">
        <f>PRRAS!I190</f>
        <v>168</v>
      </c>
      <c r="B169" s="7">
        <f>ROUND(PRRAS!J190,2)</f>
        <v>0</v>
      </c>
      <c r="C169" s="7">
        <f>ROUND(PRRAS!K190,2)</f>
        <v>0</v>
      </c>
      <c r="D169" s="7">
        <v>0</v>
      </c>
      <c r="E169" s="7">
        <v>0</v>
      </c>
      <c r="F169" s="254">
        <f t="shared" si="6"/>
        <v>0</v>
      </c>
      <c r="J169" s="8">
        <f t="shared" si="5"/>
        <v>0</v>
      </c>
    </row>
    <row r="170" spans="1:10">
      <c r="A170" s="5">
        <f>PRRAS!I191</f>
        <v>169</v>
      </c>
      <c r="B170" s="7">
        <f>ROUND(PRRAS!J191,2)</f>
        <v>0</v>
      </c>
      <c r="C170" s="7">
        <f>ROUND(PRRAS!K191,2)</f>
        <v>0</v>
      </c>
      <c r="D170" s="7">
        <v>0</v>
      </c>
      <c r="E170" s="7">
        <v>0</v>
      </c>
      <c r="F170" s="254">
        <f t="shared" si="6"/>
        <v>0</v>
      </c>
      <c r="J170" s="8">
        <f t="shared" si="5"/>
        <v>0</v>
      </c>
    </row>
    <row r="171" spans="1:10">
      <c r="A171" s="5">
        <f>PRRAS!I193</f>
        <v>170</v>
      </c>
      <c r="B171" s="7">
        <f>ROUND(PRRAS!J193,2)</f>
        <v>0</v>
      </c>
      <c r="C171" s="7">
        <f>ROUND(PRRAS!K193,2)</f>
        <v>0</v>
      </c>
      <c r="D171" s="7">
        <v>0</v>
      </c>
      <c r="E171" s="7">
        <v>0</v>
      </c>
      <c r="F171" s="254">
        <f t="shared" si="6"/>
        <v>0</v>
      </c>
      <c r="J171" s="8">
        <f t="shared" si="5"/>
        <v>0</v>
      </c>
    </row>
    <row r="172" spans="1:10">
      <c r="A172" s="5">
        <f>PRRAS!I194</f>
        <v>171</v>
      </c>
      <c r="B172" s="7">
        <f>ROUND(PRRAS!J194,2)</f>
        <v>0</v>
      </c>
      <c r="C172" s="7">
        <f>ROUND(PRRAS!K194,2)</f>
        <v>0</v>
      </c>
      <c r="D172" s="7">
        <v>0</v>
      </c>
      <c r="E172" s="7">
        <v>0</v>
      </c>
      <c r="F172" s="254">
        <f t="shared" si="6"/>
        <v>0</v>
      </c>
      <c r="J172" s="8">
        <f t="shared" si="5"/>
        <v>0</v>
      </c>
    </row>
  </sheetData>
  <sheetProtection password="C79A" sheet="1" objects="1" scenarios="1"/>
  <phoneticPr fontId="13" type="noConversion"/>
  <conditionalFormatting sqref="A2:A172">
    <cfRule type="cellIs" dxfId="23" priority="1" stopIfTrue="1" operator="equal">
      <formula>0</formula>
    </cfRule>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List4"/>
  <dimension ref="A1:J374"/>
  <sheetViews>
    <sheetView showGridLines="0" showRowColHeaders="0" workbookViewId="0">
      <pane ySplit="1" topLeftCell="A2" activePane="bottomLeft" state="frozen"/>
      <selection activeCell="B8" sqref="B8:L8"/>
      <selection pane="bottomLeft"/>
    </sheetView>
  </sheetViews>
  <sheetFormatPr defaultColWidth="9.109375" defaultRowHeight="13.2"/>
  <cols>
    <col min="1" max="1" width="5" style="5" customWidth="1"/>
    <col min="2" max="5" width="15.5546875" style="6" customWidth="1"/>
    <col min="6" max="6" width="15.5546875" style="7" customWidth="1"/>
    <col min="7" max="7" width="25.5546875" style="6" customWidth="1"/>
    <col min="8" max="8" width="15.5546875" customWidth="1"/>
    <col min="9" max="9" width="25.5546875" style="5" customWidth="1"/>
    <col min="10" max="10" width="15.5546875" style="5" customWidth="1"/>
    <col min="11" max="16384" width="9.109375" style="5"/>
  </cols>
  <sheetData>
    <row r="1" spans="1:10">
      <c r="A1" s="5" t="s">
        <v>941</v>
      </c>
      <c r="B1" s="6" t="s">
        <v>1246</v>
      </c>
      <c r="C1" s="6" t="s">
        <v>953</v>
      </c>
      <c r="D1" s="6" t="s">
        <v>335</v>
      </c>
      <c r="E1" s="6" t="s">
        <v>336</v>
      </c>
      <c r="F1" s="7" t="s">
        <v>1247</v>
      </c>
      <c r="G1" s="6" t="s">
        <v>337</v>
      </c>
      <c r="H1" s="12" t="s">
        <v>338</v>
      </c>
      <c r="I1" s="5" t="s">
        <v>339</v>
      </c>
      <c r="J1" s="5" t="s">
        <v>1383</v>
      </c>
    </row>
    <row r="2" spans="1:10">
      <c r="A2" s="5">
        <f>BIL!I19</f>
        <v>1</v>
      </c>
      <c r="B2" s="7">
        <f>ROUND(BIL!J19,2)</f>
        <v>0</v>
      </c>
      <c r="C2" s="7">
        <f>ROUND(BIL!K19,2)</f>
        <v>0</v>
      </c>
      <c r="D2" s="7">
        <v>0</v>
      </c>
      <c r="E2" s="7">
        <v>0</v>
      </c>
      <c r="F2" s="254">
        <f t="shared" ref="F2:F65" si="0">A2/100*B2+A2/50*C2</f>
        <v>0</v>
      </c>
      <c r="G2" s="9" t="str">
        <f>TRIM(UPPER(RefStr!C13))</f>
        <v>HR1824000081110238453</v>
      </c>
      <c r="H2" s="13">
        <v>0</v>
      </c>
      <c r="I2" s="9" t="s">
        <v>340</v>
      </c>
      <c r="J2" s="8">
        <f>ABS(B2-ROUND(B2,2))+ABS(C2-ROUND(C2,2))</f>
        <v>0</v>
      </c>
    </row>
    <row r="3" spans="1:10">
      <c r="A3" s="5">
        <f>BIL!I20</f>
        <v>2</v>
      </c>
      <c r="B3" s="7">
        <f>ROUND(BIL!J20,2)</f>
        <v>0</v>
      </c>
      <c r="C3" s="7">
        <f>ROUND(BIL!K20,2)</f>
        <v>0</v>
      </c>
      <c r="D3" s="7">
        <v>0</v>
      </c>
      <c r="E3" s="7">
        <v>0</v>
      </c>
      <c r="F3" s="254">
        <f t="shared" si="0"/>
        <v>0</v>
      </c>
      <c r="G3" s="6" t="str">
        <f>TEXT(INT(VALUE(RefStr!J11)),"00000000")</f>
        <v>04303075</v>
      </c>
      <c r="I3" s="9" t="s">
        <v>341</v>
      </c>
      <c r="J3" s="8">
        <f t="shared" ref="J3:J66" si="1">ABS(B3-ROUND(B3,2))+ABS(C3-ROUND(C3,2))</f>
        <v>0</v>
      </c>
    </row>
    <row r="4" spans="1:10">
      <c r="A4" s="5">
        <f>BIL!I21</f>
        <v>3</v>
      </c>
      <c r="B4" s="7">
        <f>ROUND(BIL!J21,2)</f>
        <v>0</v>
      </c>
      <c r="C4" s="7">
        <f>ROUND(BIL!K21,2)</f>
        <v>0</v>
      </c>
      <c r="D4" s="7">
        <v>0</v>
      </c>
      <c r="E4" s="7">
        <v>0</v>
      </c>
      <c r="F4" s="254">
        <f t="shared" si="0"/>
        <v>0</v>
      </c>
      <c r="G4" s="6" t="str">
        <f>IF(ISERROR(RefStr!C7),"-",UPPER(TRIM(RefStr!C7)))</f>
        <v>ZAKLADA HRVATSKI OVČAR-CANIS PASTOLARIS CROATICUS</v>
      </c>
      <c r="I4" s="9" t="s">
        <v>342</v>
      </c>
      <c r="J4" s="8">
        <f t="shared" si="1"/>
        <v>0</v>
      </c>
    </row>
    <row r="5" spans="1:10">
      <c r="A5" s="5">
        <f>BIL!I22</f>
        <v>4</v>
      </c>
      <c r="B5" s="7">
        <f>ROUND(BIL!J22,2)</f>
        <v>0</v>
      </c>
      <c r="C5" s="7">
        <f>ROUND(BIL!K22,2)</f>
        <v>0</v>
      </c>
      <c r="D5" s="7">
        <v>0</v>
      </c>
      <c r="E5" s="7">
        <v>0</v>
      </c>
      <c r="F5" s="254">
        <f t="shared" si="0"/>
        <v>0</v>
      </c>
      <c r="G5" s="6" t="str">
        <f>TEXT(INT(VALUE(RefStr!C9)),"00000")</f>
        <v>47000</v>
      </c>
      <c r="I5" s="9" t="s">
        <v>343</v>
      </c>
      <c r="J5" s="8">
        <f t="shared" si="1"/>
        <v>0</v>
      </c>
    </row>
    <row r="6" spans="1:10">
      <c r="A6" s="5">
        <f>BIL!I23</f>
        <v>5</v>
      </c>
      <c r="B6" s="7">
        <f>ROUND(BIL!J23,2)</f>
        <v>0</v>
      </c>
      <c r="C6" s="7">
        <f>ROUND(BIL!K23,2)</f>
        <v>0</v>
      </c>
      <c r="D6" s="7">
        <v>0</v>
      </c>
      <c r="E6" s="7">
        <v>0</v>
      </c>
      <c r="F6" s="254">
        <f t="shared" si="0"/>
        <v>0</v>
      </c>
      <c r="G6" s="6" t="str">
        <f>IF(ISERROR(RefStr!E9),"-",UPPER(TRIM(RefStr!E9)))</f>
        <v>KARLOVAC</v>
      </c>
      <c r="I6" s="9" t="s">
        <v>344</v>
      </c>
      <c r="J6" s="8">
        <f t="shared" si="1"/>
        <v>0</v>
      </c>
    </row>
    <row r="7" spans="1:10">
      <c r="A7" s="5">
        <f>BIL!I24</f>
        <v>6</v>
      </c>
      <c r="B7" s="7">
        <f>ROUND(BIL!J24,2)</f>
        <v>0</v>
      </c>
      <c r="C7" s="7">
        <f>ROUND(BIL!K24,2)</f>
        <v>0</v>
      </c>
      <c r="D7" s="7">
        <v>0</v>
      </c>
      <c r="E7" s="7">
        <v>0</v>
      </c>
      <c r="F7" s="254">
        <f t="shared" si="0"/>
        <v>0</v>
      </c>
      <c r="G7" s="6" t="str">
        <f>IF(ISERROR(RefStr!C11),"-",(TRIM(RefStr!C11)))</f>
        <v>DONJA GAZA 9</v>
      </c>
      <c r="I7" s="9" t="s">
        <v>345</v>
      </c>
      <c r="J7" s="8">
        <f t="shared" si="1"/>
        <v>0</v>
      </c>
    </row>
    <row r="8" spans="1:10">
      <c r="A8" s="5">
        <f>BIL!I25</f>
        <v>7</v>
      </c>
      <c r="B8" s="7">
        <f>ROUND(BIL!J25,2)</f>
        <v>0</v>
      </c>
      <c r="C8" s="7">
        <f>ROUND(BIL!K25,2)</f>
        <v>0</v>
      </c>
      <c r="D8" s="7">
        <v>0</v>
      </c>
      <c r="E8" s="7">
        <v>0</v>
      </c>
      <c r="F8" s="254">
        <f t="shared" si="0"/>
        <v>0</v>
      </c>
      <c r="G8" s="6" t="str">
        <f>TEXT(INT(VALUE(RefStr!C15)),"0000")</f>
        <v>94990</v>
      </c>
      <c r="I8" s="9" t="s">
        <v>346</v>
      </c>
      <c r="J8" s="8">
        <f t="shared" si="1"/>
        <v>0</v>
      </c>
    </row>
    <row r="9" spans="1:10">
      <c r="A9" s="5">
        <f>BIL!I26</f>
        <v>8</v>
      </c>
      <c r="B9" s="7">
        <f>ROUND(BIL!J26,2)</f>
        <v>0</v>
      </c>
      <c r="C9" s="7">
        <f>ROUND(BIL!K26,2)</f>
        <v>0</v>
      </c>
      <c r="D9" s="7">
        <v>0</v>
      </c>
      <c r="E9" s="7">
        <v>0</v>
      </c>
      <c r="F9" s="254">
        <f t="shared" si="0"/>
        <v>0</v>
      </c>
      <c r="G9" s="6" t="str">
        <f>IF(RefStr!J17&lt;&gt;"",TEXT(INT(VALUE(RefStr!J17)),"00"),"00")</f>
        <v>04</v>
      </c>
      <c r="I9" s="9" t="s">
        <v>347</v>
      </c>
      <c r="J9" s="8">
        <f t="shared" si="1"/>
        <v>0</v>
      </c>
    </row>
    <row r="10" spans="1:10">
      <c r="A10" s="5">
        <f>BIL!I27</f>
        <v>9</v>
      </c>
      <c r="B10" s="7">
        <f>ROUND(BIL!J27,2)</f>
        <v>0</v>
      </c>
      <c r="C10" s="7">
        <f>ROUND(BIL!K27,2)</f>
        <v>0</v>
      </c>
      <c r="D10" s="7">
        <v>0</v>
      </c>
      <c r="E10" s="7">
        <v>0</v>
      </c>
      <c r="F10" s="254">
        <f t="shared" si="0"/>
        <v>0</v>
      </c>
      <c r="G10" s="6" t="str">
        <f>TEXT(INT(VALUE(RefStr!C17)),"000")</f>
        <v>179</v>
      </c>
      <c r="I10" s="9" t="s">
        <v>348</v>
      </c>
      <c r="J10" s="8">
        <f t="shared" si="1"/>
        <v>0</v>
      </c>
    </row>
    <row r="11" spans="1:10">
      <c r="A11" s="5">
        <f>BIL!I28</f>
        <v>10</v>
      </c>
      <c r="B11" s="7">
        <f>ROUND(BIL!J28,2)</f>
        <v>0</v>
      </c>
      <c r="C11" s="7">
        <f>ROUND(BIL!K28,2)</f>
        <v>0</v>
      </c>
      <c r="D11" s="7">
        <v>0</v>
      </c>
      <c r="E11" s="7">
        <v>0</v>
      </c>
      <c r="F11" s="254">
        <f t="shared" si="0"/>
        <v>0</v>
      </c>
      <c r="G11" s="6" t="s">
        <v>1384</v>
      </c>
      <c r="I11" s="11" t="s">
        <v>2062</v>
      </c>
      <c r="J11" s="8">
        <f t="shared" si="1"/>
        <v>0</v>
      </c>
    </row>
    <row r="12" spans="1:10">
      <c r="A12" s="5">
        <f>BIL!I29</f>
        <v>11</v>
      </c>
      <c r="B12" s="7">
        <f>ROUND(BIL!J29,2)</f>
        <v>0</v>
      </c>
      <c r="C12" s="7">
        <f>ROUND(BIL!K29,2)</f>
        <v>0</v>
      </c>
      <c r="D12" s="7">
        <v>0</v>
      </c>
      <c r="E12" s="7">
        <v>0</v>
      </c>
      <c r="F12" s="254">
        <f t="shared" si="0"/>
        <v>0</v>
      </c>
      <c r="G12" s="6" t="s">
        <v>1384</v>
      </c>
      <c r="I12" s="11" t="s">
        <v>2063</v>
      </c>
      <c r="J12" s="8">
        <f t="shared" si="1"/>
        <v>0</v>
      </c>
    </row>
    <row r="13" spans="1:10">
      <c r="A13" s="5">
        <f>BIL!I30</f>
        <v>12</v>
      </c>
      <c r="B13" s="7">
        <f>ROUND(BIL!J30,2)</f>
        <v>0</v>
      </c>
      <c r="C13" s="7">
        <f>ROUND(BIL!K30,2)</f>
        <v>0</v>
      </c>
      <c r="D13" s="7">
        <v>0</v>
      </c>
      <c r="E13" s="7">
        <v>0</v>
      </c>
      <c r="F13" s="254">
        <f t="shared" si="0"/>
        <v>0</v>
      </c>
      <c r="G13" s="6" t="s">
        <v>1384</v>
      </c>
      <c r="I13" s="11" t="s">
        <v>2064</v>
      </c>
      <c r="J13" s="8">
        <f t="shared" si="1"/>
        <v>0</v>
      </c>
    </row>
    <row r="14" spans="1:10">
      <c r="A14" s="5">
        <f>BIL!I31</f>
        <v>13</v>
      </c>
      <c r="B14" s="7">
        <f>ROUND(BIL!J31,2)</f>
        <v>0</v>
      </c>
      <c r="C14" s="7">
        <f>ROUND(BIL!K31,2)</f>
        <v>0</v>
      </c>
      <c r="D14" s="7">
        <v>0</v>
      </c>
      <c r="E14" s="7">
        <v>0</v>
      </c>
      <c r="F14" s="254">
        <f t="shared" si="0"/>
        <v>0</v>
      </c>
      <c r="G14" s="6" t="s">
        <v>1384</v>
      </c>
      <c r="I14" s="11" t="s">
        <v>2065</v>
      </c>
      <c r="J14" s="8">
        <f t="shared" si="1"/>
        <v>0</v>
      </c>
    </row>
    <row r="15" spans="1:10">
      <c r="A15" s="5">
        <f>BIL!I32</f>
        <v>14</v>
      </c>
      <c r="B15" s="7">
        <f>ROUND(BIL!J32,2)</f>
        <v>0</v>
      </c>
      <c r="C15" s="7">
        <f>ROUND(BIL!K32,2)</f>
        <v>0</v>
      </c>
      <c r="D15" s="7">
        <v>0</v>
      </c>
      <c r="E15" s="7">
        <v>0</v>
      </c>
      <c r="F15" s="254">
        <f t="shared" si="0"/>
        <v>0</v>
      </c>
      <c r="G15" s="6" t="s">
        <v>1384</v>
      </c>
      <c r="I15" s="11" t="s">
        <v>2066</v>
      </c>
      <c r="J15" s="8">
        <f t="shared" si="1"/>
        <v>0</v>
      </c>
    </row>
    <row r="16" spans="1:10">
      <c r="A16" s="5">
        <f>BIL!I33</f>
        <v>15</v>
      </c>
      <c r="B16" s="7">
        <f>ROUND(BIL!J33,2)</f>
        <v>0</v>
      </c>
      <c r="C16" s="7">
        <f>ROUND(BIL!K33,2)</f>
        <v>0</v>
      </c>
      <c r="D16" s="7">
        <v>0</v>
      </c>
      <c r="E16" s="7">
        <v>0</v>
      </c>
      <c r="F16" s="254">
        <f t="shared" si="0"/>
        <v>0</v>
      </c>
      <c r="G16" s="6" t="s">
        <v>1384</v>
      </c>
      <c r="I16" s="11" t="s">
        <v>2067</v>
      </c>
      <c r="J16" s="8">
        <f t="shared" si="1"/>
        <v>0</v>
      </c>
    </row>
    <row r="17" spans="1:10">
      <c r="A17" s="5">
        <f>BIL!I34</f>
        <v>16</v>
      </c>
      <c r="B17" s="7">
        <f>ROUND(BIL!J34,2)</f>
        <v>0</v>
      </c>
      <c r="C17" s="7">
        <f>ROUND(BIL!K34,2)</f>
        <v>0</v>
      </c>
      <c r="D17" s="7">
        <v>0</v>
      </c>
      <c r="E17" s="7">
        <v>0</v>
      </c>
      <c r="F17" s="254">
        <f t="shared" si="0"/>
        <v>0</v>
      </c>
      <c r="G17" s="6" t="s">
        <v>1384</v>
      </c>
      <c r="I17" s="11" t="s">
        <v>2068</v>
      </c>
      <c r="J17" s="8">
        <f t="shared" si="1"/>
        <v>0</v>
      </c>
    </row>
    <row r="18" spans="1:10">
      <c r="A18" s="5">
        <f>BIL!I35</f>
        <v>17</v>
      </c>
      <c r="B18" s="7">
        <f>ROUND(BIL!J35,2)</f>
        <v>0</v>
      </c>
      <c r="C18" s="7">
        <f>ROUND(BIL!K35,2)</f>
        <v>0</v>
      </c>
      <c r="D18" s="7">
        <v>0</v>
      </c>
      <c r="E18" s="7">
        <v>0</v>
      </c>
      <c r="F18" s="254">
        <f t="shared" si="0"/>
        <v>0</v>
      </c>
      <c r="G18" s="6" t="str">
        <f>IF(ISERROR(RefStr!D39),"-",UPPER(TRIM(RefStr!D39)))</f>
        <v>BAKALE NKOLA</v>
      </c>
      <c r="I18" s="11" t="s">
        <v>2069</v>
      </c>
      <c r="J18" s="8">
        <f t="shared" si="1"/>
        <v>0</v>
      </c>
    </row>
    <row r="19" spans="1:10">
      <c r="A19" s="5">
        <f>BIL!I36</f>
        <v>18</v>
      </c>
      <c r="B19" s="7">
        <f>ROUND(BIL!J36,2)</f>
        <v>0</v>
      </c>
      <c r="C19" s="7">
        <f>ROUND(BIL!K36,2)</f>
        <v>0</v>
      </c>
      <c r="D19" s="7">
        <v>0</v>
      </c>
      <c r="E19" s="7">
        <v>0</v>
      </c>
      <c r="F19" s="254">
        <f t="shared" si="0"/>
        <v>0</v>
      </c>
      <c r="I19" s="11" t="s">
        <v>2070</v>
      </c>
      <c r="J19" s="8">
        <f t="shared" si="1"/>
        <v>0</v>
      </c>
    </row>
    <row r="20" spans="1:10">
      <c r="A20" s="5">
        <f>BIL!I37</f>
        <v>19</v>
      </c>
      <c r="B20" s="7">
        <f>ROUND(BIL!J37,2)</f>
        <v>0</v>
      </c>
      <c r="C20" s="7">
        <f>ROUND(BIL!K37,2)</f>
        <v>0</v>
      </c>
      <c r="D20" s="7">
        <v>0</v>
      </c>
      <c r="E20" s="7">
        <v>0</v>
      </c>
      <c r="F20" s="254">
        <f t="shared" si="0"/>
        <v>0</v>
      </c>
      <c r="G20" s="6" t="str">
        <f>IF(ISERROR(RefStr!D43),"-",UPPER(TRIM(RefStr!D43)))</f>
        <v>VESNA AMANČIĆ</v>
      </c>
      <c r="I20" s="9" t="s">
        <v>2071</v>
      </c>
      <c r="J20" s="8">
        <f t="shared" si="1"/>
        <v>0</v>
      </c>
    </row>
    <row r="21" spans="1:10">
      <c r="A21" s="5">
        <f>BIL!I38</f>
        <v>20</v>
      </c>
      <c r="B21" s="7">
        <f>ROUND(BIL!J38,2)</f>
        <v>0</v>
      </c>
      <c r="C21" s="7">
        <f>ROUND(BIL!K38,2)</f>
        <v>0</v>
      </c>
      <c r="D21" s="7">
        <v>0</v>
      </c>
      <c r="E21" s="7">
        <v>0</v>
      </c>
      <c r="F21" s="254">
        <f t="shared" si="0"/>
        <v>0</v>
      </c>
      <c r="G21" s="6" t="str">
        <f>IF(ISERROR(RefStr!D45),"-",UPPER(TRIM(RefStr!D45)))</f>
        <v>047600882</v>
      </c>
      <c r="I21" s="9" t="s">
        <v>2072</v>
      </c>
      <c r="J21" s="8">
        <f t="shared" si="1"/>
        <v>0</v>
      </c>
    </row>
    <row r="22" spans="1:10">
      <c r="A22" s="5">
        <f>BIL!I39</f>
        <v>21</v>
      </c>
      <c r="B22" s="7">
        <f>ROUND(BIL!J39,2)</f>
        <v>0</v>
      </c>
      <c r="C22" s="7">
        <f>ROUND(BIL!K39,2)</f>
        <v>0</v>
      </c>
      <c r="D22" s="7">
        <v>0</v>
      </c>
      <c r="E22" s="7">
        <v>0</v>
      </c>
      <c r="F22" s="254">
        <f t="shared" si="0"/>
        <v>0</v>
      </c>
      <c r="G22" s="6" t="str">
        <f>IF(ISERROR(RefStr!D47),"-",UPPER(TRIM(RefStr!D47)))</f>
        <v>047600882</v>
      </c>
      <c r="I22" s="11" t="s">
        <v>2073</v>
      </c>
      <c r="J22" s="8">
        <f t="shared" si="1"/>
        <v>0</v>
      </c>
    </row>
    <row r="23" spans="1:10">
      <c r="A23" s="5">
        <f>BIL!I40</f>
        <v>22</v>
      </c>
      <c r="B23" s="7">
        <f>ROUND(BIL!J40,2)</f>
        <v>0</v>
      </c>
      <c r="C23" s="7">
        <f>ROUND(BIL!K40,2)</f>
        <v>0</v>
      </c>
      <c r="D23" s="7">
        <v>0</v>
      </c>
      <c r="E23" s="7">
        <v>0</v>
      </c>
      <c r="F23" s="254">
        <f t="shared" si="0"/>
        <v>0</v>
      </c>
      <c r="G23" s="6" t="str">
        <f>IF(ISERROR(RefStr!D49),"-",LOWER(TRIM(RefStr!D49)))</f>
        <v>nv-line@ka.t-com.hr</v>
      </c>
      <c r="I23" s="11" t="s">
        <v>2074</v>
      </c>
      <c r="J23" s="8">
        <f t="shared" si="1"/>
        <v>0</v>
      </c>
    </row>
    <row r="24" spans="1:10">
      <c r="A24" s="5">
        <f>BIL!I41</f>
        <v>23</v>
      </c>
      <c r="B24" s="7">
        <f>ROUND(BIL!J41,2)</f>
        <v>0</v>
      </c>
      <c r="C24" s="7">
        <f>ROUND(BIL!K41,2)</f>
        <v>0</v>
      </c>
      <c r="D24" s="7">
        <v>0</v>
      </c>
      <c r="E24" s="7">
        <v>0</v>
      </c>
      <c r="F24" s="254">
        <f t="shared" si="0"/>
        <v>0</v>
      </c>
      <c r="I24" s="11" t="s">
        <v>2075</v>
      </c>
      <c r="J24" s="8">
        <f t="shared" si="1"/>
        <v>0</v>
      </c>
    </row>
    <row r="25" spans="1:10">
      <c r="A25" s="5">
        <f>BIL!I42</f>
        <v>24</v>
      </c>
      <c r="B25" s="7">
        <f>ROUND(BIL!J42,2)</f>
        <v>0</v>
      </c>
      <c r="C25" s="7">
        <f>ROUND(BIL!K42,2)</f>
        <v>0</v>
      </c>
      <c r="D25" s="7">
        <v>0</v>
      </c>
      <c r="E25" s="7">
        <v>0</v>
      </c>
      <c r="F25" s="254">
        <f t="shared" si="0"/>
        <v>0</v>
      </c>
      <c r="I25" s="11" t="s">
        <v>2076</v>
      </c>
      <c r="J25" s="8">
        <f t="shared" si="1"/>
        <v>0</v>
      </c>
    </row>
    <row r="26" spans="1:10">
      <c r="A26" s="5">
        <f>BIL!I43</f>
        <v>25</v>
      </c>
      <c r="B26" s="7">
        <f>ROUND(BIL!J43,2)</f>
        <v>0</v>
      </c>
      <c r="C26" s="7">
        <f>ROUND(BIL!K43,2)</f>
        <v>0</v>
      </c>
      <c r="D26" s="7">
        <v>0</v>
      </c>
      <c r="E26" s="7">
        <v>0</v>
      </c>
      <c r="F26" s="254">
        <f t="shared" si="0"/>
        <v>0</v>
      </c>
      <c r="G26" s="6" t="str">
        <f>MID(TRIM(RefStr!J15),1,4)</f>
        <v>2025</v>
      </c>
      <c r="I26" s="9" t="s">
        <v>2077</v>
      </c>
      <c r="J26" s="8">
        <f t="shared" si="1"/>
        <v>0</v>
      </c>
    </row>
    <row r="27" spans="1:10">
      <c r="A27" s="5">
        <f>BIL!I44</f>
        <v>26</v>
      </c>
      <c r="B27" s="7">
        <f>ROUND(BIL!J44,2)</f>
        <v>0</v>
      </c>
      <c r="C27" s="7">
        <f>ROUND(BIL!K44,2)</f>
        <v>0</v>
      </c>
      <c r="D27" s="7">
        <v>0</v>
      </c>
      <c r="E27" s="7">
        <v>0</v>
      </c>
      <c r="F27" s="254">
        <f t="shared" si="0"/>
        <v>0</v>
      </c>
      <c r="G27" s="208">
        <f>SUM(F2:F374)</f>
        <v>541035.23349999997</v>
      </c>
      <c r="I27" s="9" t="s">
        <v>1372</v>
      </c>
      <c r="J27" s="8">
        <f t="shared" si="1"/>
        <v>0</v>
      </c>
    </row>
    <row r="28" spans="1:10">
      <c r="A28" s="5">
        <f>BIL!I45</f>
        <v>27</v>
      </c>
      <c r="B28" s="7">
        <f>ROUND(BIL!J45,2)</f>
        <v>0</v>
      </c>
      <c r="C28" s="7">
        <f>ROUND(BIL!K45,2)</f>
        <v>0</v>
      </c>
      <c r="D28" s="7">
        <v>0</v>
      </c>
      <c r="E28" s="7">
        <v>0</v>
      </c>
      <c r="F28" s="254">
        <f t="shared" si="0"/>
        <v>0</v>
      </c>
      <c r="G28" s="6" t="s">
        <v>1384</v>
      </c>
      <c r="H28" s="14"/>
      <c r="I28" s="9" t="s">
        <v>1373</v>
      </c>
      <c r="J28" s="8">
        <f t="shared" si="1"/>
        <v>0</v>
      </c>
    </row>
    <row r="29" spans="1:10">
      <c r="A29" s="5">
        <f>BIL!I46</f>
        <v>28</v>
      </c>
      <c r="B29" s="7">
        <f>ROUND(BIL!J46,2)</f>
        <v>0</v>
      </c>
      <c r="C29" s="7">
        <f>ROUND(BIL!K46,2)</f>
        <v>0</v>
      </c>
      <c r="D29" s="7">
        <v>0</v>
      </c>
      <c r="E29" s="7">
        <v>0</v>
      </c>
      <c r="F29" s="254">
        <f t="shared" si="0"/>
        <v>0</v>
      </c>
      <c r="G29" s="6" t="str">
        <f>MID(TRIM(RefStr!J15),6,2)</f>
        <v>06</v>
      </c>
      <c r="I29" s="9" t="s">
        <v>1374</v>
      </c>
      <c r="J29" s="8">
        <f t="shared" si="1"/>
        <v>0</v>
      </c>
    </row>
    <row r="30" spans="1:10">
      <c r="A30" s="5">
        <f>BIL!I47</f>
        <v>29</v>
      </c>
      <c r="B30" s="7">
        <f>ROUND(BIL!J47,2)</f>
        <v>0</v>
      </c>
      <c r="C30" s="7">
        <f>ROUND(BIL!K47,2)</f>
        <v>0</v>
      </c>
      <c r="D30" s="7">
        <v>0</v>
      </c>
      <c r="E30" s="7">
        <v>0</v>
      </c>
      <c r="F30" s="254">
        <f t="shared" si="0"/>
        <v>0</v>
      </c>
      <c r="G30" s="6">
        <f>PraviPod707!G30</f>
        <v>700</v>
      </c>
      <c r="I30" s="9" t="s">
        <v>1375</v>
      </c>
      <c r="J30" s="8">
        <f t="shared" si="1"/>
        <v>0</v>
      </c>
    </row>
    <row r="31" spans="1:10">
      <c r="A31" s="5">
        <f>BIL!I48</f>
        <v>30</v>
      </c>
      <c r="B31" s="7">
        <f>ROUND(BIL!J48,2)</f>
        <v>0</v>
      </c>
      <c r="C31" s="7">
        <f>ROUND(BIL!K48,2)</f>
        <v>0</v>
      </c>
      <c r="D31" s="7">
        <v>0</v>
      </c>
      <c r="E31" s="7">
        <v>0</v>
      </c>
      <c r="F31" s="254">
        <f t="shared" si="0"/>
        <v>0</v>
      </c>
      <c r="G31" s="6">
        <v>708</v>
      </c>
      <c r="I31" s="9" t="s">
        <v>1376</v>
      </c>
      <c r="J31" s="8">
        <f t="shared" si="1"/>
        <v>0</v>
      </c>
    </row>
    <row r="32" spans="1:10">
      <c r="A32" s="5">
        <f>BIL!I49</f>
        <v>31</v>
      </c>
      <c r="B32" s="7">
        <f>ROUND(BIL!J49,2)</f>
        <v>0</v>
      </c>
      <c r="C32" s="7">
        <f>ROUND(BIL!K49,2)</f>
        <v>0</v>
      </c>
      <c r="D32" s="7">
        <v>0</v>
      </c>
      <c r="E32" s="7">
        <v>0</v>
      </c>
      <c r="F32" s="254">
        <f t="shared" si="0"/>
        <v>0</v>
      </c>
      <c r="G32" s="6">
        <v>0</v>
      </c>
      <c r="I32" s="9" t="s">
        <v>1377</v>
      </c>
      <c r="J32" s="8">
        <f t="shared" si="1"/>
        <v>0</v>
      </c>
    </row>
    <row r="33" spans="1:10">
      <c r="A33" s="5">
        <f>BIL!I50</f>
        <v>32</v>
      </c>
      <c r="B33" s="7">
        <f>ROUND(BIL!J50,2)</f>
        <v>0</v>
      </c>
      <c r="C33" s="7">
        <f>ROUND(BIL!K50,2)</f>
        <v>0</v>
      </c>
      <c r="D33" s="7">
        <v>0</v>
      </c>
      <c r="E33" s="7">
        <v>0</v>
      </c>
      <c r="F33" s="254">
        <f t="shared" si="0"/>
        <v>0</v>
      </c>
      <c r="G33" s="6">
        <v>0</v>
      </c>
      <c r="I33" s="9" t="s">
        <v>1378</v>
      </c>
      <c r="J33" s="8">
        <f t="shared" si="1"/>
        <v>0</v>
      </c>
    </row>
    <row r="34" spans="1:10">
      <c r="A34" s="5">
        <f>BIL!I51</f>
        <v>33</v>
      </c>
      <c r="B34" s="7">
        <f>ROUND(BIL!J51,2)</f>
        <v>0</v>
      </c>
      <c r="C34" s="7">
        <f>ROUND(BIL!K51,2)</f>
        <v>0</v>
      </c>
      <c r="D34" s="7">
        <v>0</v>
      </c>
      <c r="E34" s="7">
        <v>0</v>
      </c>
      <c r="F34" s="254">
        <f t="shared" si="0"/>
        <v>0</v>
      </c>
      <c r="G34" s="6">
        <v>0</v>
      </c>
      <c r="I34" s="9" t="s">
        <v>1379</v>
      </c>
      <c r="J34" s="8">
        <f t="shared" si="1"/>
        <v>0</v>
      </c>
    </row>
    <row r="35" spans="1:10">
      <c r="A35" s="5">
        <f>BIL!I52</f>
        <v>34</v>
      </c>
      <c r="B35" s="7">
        <f>ROUND(BIL!J52,2)</f>
        <v>0</v>
      </c>
      <c r="C35" s="7">
        <f>ROUND(BIL!K52,2)</f>
        <v>0</v>
      </c>
      <c r="D35" s="7">
        <v>0</v>
      </c>
      <c r="E35" s="7">
        <v>0</v>
      </c>
      <c r="F35" s="254">
        <f t="shared" si="0"/>
        <v>0</v>
      </c>
      <c r="G35" s="6">
        <v>0</v>
      </c>
      <c r="I35" s="9" t="s">
        <v>1380</v>
      </c>
      <c r="J35" s="8">
        <f t="shared" si="1"/>
        <v>0</v>
      </c>
    </row>
    <row r="36" spans="1:10">
      <c r="A36" s="5">
        <f>BIL!I53</f>
        <v>35</v>
      </c>
      <c r="B36" s="7">
        <f>ROUND(BIL!J53,2)</f>
        <v>0</v>
      </c>
      <c r="C36" s="7">
        <f>ROUND(BIL!K53,2)</f>
        <v>0</v>
      </c>
      <c r="D36" s="7">
        <v>0</v>
      </c>
      <c r="E36" s="7">
        <v>0</v>
      </c>
      <c r="F36" s="254">
        <f t="shared" si="0"/>
        <v>0</v>
      </c>
      <c r="G36" s="6">
        <v>0</v>
      </c>
      <c r="I36" s="9" t="s">
        <v>1381</v>
      </c>
      <c r="J36" s="8">
        <f t="shared" si="1"/>
        <v>0</v>
      </c>
    </row>
    <row r="37" spans="1:10">
      <c r="A37" s="5">
        <f>BIL!I54</f>
        <v>36</v>
      </c>
      <c r="B37" s="7">
        <f>ROUND(BIL!J54,2)</f>
        <v>0</v>
      </c>
      <c r="C37" s="7">
        <f>ROUND(BIL!K54,2)</f>
        <v>0</v>
      </c>
      <c r="D37" s="7">
        <v>0</v>
      </c>
      <c r="E37" s="7">
        <v>0</v>
      </c>
      <c r="F37" s="254">
        <f t="shared" si="0"/>
        <v>0</v>
      </c>
      <c r="G37" s="8">
        <f>SUM(J2:J357)</f>
        <v>0</v>
      </c>
      <c r="I37" s="9" t="s">
        <v>1382</v>
      </c>
      <c r="J37" s="8">
        <f t="shared" si="1"/>
        <v>0</v>
      </c>
    </row>
    <row r="38" spans="1:10">
      <c r="A38" s="5">
        <f>BIL!I55</f>
        <v>37</v>
      </c>
      <c r="B38" s="7">
        <f>ROUND(BIL!J55,2)</f>
        <v>0</v>
      </c>
      <c r="C38" s="7">
        <f>ROUND(BIL!K55,2)</f>
        <v>0</v>
      </c>
      <c r="D38" s="7">
        <v>0</v>
      </c>
      <c r="E38" s="7">
        <v>0</v>
      </c>
      <c r="F38" s="254">
        <f t="shared" si="0"/>
        <v>0</v>
      </c>
      <c r="G38" s="6" t="str">
        <f>TEXT(INT(VALUE(RefStr!J13)),"00000000000")</f>
        <v>08674051472</v>
      </c>
      <c r="I38" s="9" t="s">
        <v>1948</v>
      </c>
      <c r="J38" s="8">
        <f t="shared" si="1"/>
        <v>0</v>
      </c>
    </row>
    <row r="39" spans="1:10">
      <c r="A39" s="5">
        <f>BIL!I56</f>
        <v>38</v>
      </c>
      <c r="B39" s="7">
        <f>ROUND(BIL!J56,2)</f>
        <v>0</v>
      </c>
      <c r="C39" s="7">
        <f>ROUND(BIL!K56,2)</f>
        <v>0</v>
      </c>
      <c r="D39" s="7">
        <v>0</v>
      </c>
      <c r="E39" s="7">
        <v>0</v>
      </c>
      <c r="F39" s="254">
        <f t="shared" si="0"/>
        <v>0</v>
      </c>
      <c r="G39" s="6" t="str">
        <f>TEXT(INT(VALUE(RefStr!J9)),"00000")</f>
        <v>304529</v>
      </c>
      <c r="I39" s="9" t="s">
        <v>1947</v>
      </c>
      <c r="J39" s="8">
        <f t="shared" si="1"/>
        <v>0</v>
      </c>
    </row>
    <row r="40" spans="1:10">
      <c r="A40" s="5">
        <f>BIL!I57</f>
        <v>39</v>
      </c>
      <c r="B40" s="7">
        <f>ROUND(BIL!J57,2)</f>
        <v>0</v>
      </c>
      <c r="C40" s="7">
        <f>ROUND(BIL!K57,2)</f>
        <v>0</v>
      </c>
      <c r="D40" s="7">
        <v>0</v>
      </c>
      <c r="E40" s="7">
        <v>0</v>
      </c>
      <c r="F40" s="254">
        <f t="shared" si="0"/>
        <v>0</v>
      </c>
      <c r="G40" s="6" t="str">
        <f>RefStr!J19</f>
        <v>DA</v>
      </c>
      <c r="I40" s="9" t="s">
        <v>138</v>
      </c>
      <c r="J40" s="8">
        <f t="shared" si="1"/>
        <v>0</v>
      </c>
    </row>
    <row r="41" spans="1:10">
      <c r="A41" s="5">
        <f>BIL!I58</f>
        <v>40</v>
      </c>
      <c r="B41" s="7">
        <f>ROUND(BIL!J58,2)</f>
        <v>0</v>
      </c>
      <c r="C41" s="7">
        <f>ROUND(BIL!K58,2)</f>
        <v>0</v>
      </c>
      <c r="D41" s="7">
        <v>0</v>
      </c>
      <c r="E41" s="7">
        <v>0</v>
      </c>
      <c r="F41" s="254">
        <f t="shared" si="0"/>
        <v>0</v>
      </c>
      <c r="G41" s="6" t="str">
        <f>IF(RefStr!E5&lt;&gt;"",TEXT(RefStr!E5,"YYYYMMDD"),"")</f>
        <v>20250101</v>
      </c>
      <c r="I41" s="9" t="s">
        <v>208</v>
      </c>
      <c r="J41" s="8">
        <f t="shared" si="1"/>
        <v>0</v>
      </c>
    </row>
    <row r="42" spans="1:10">
      <c r="A42" s="5">
        <f>BIL!I59</f>
        <v>41</v>
      </c>
      <c r="B42" s="7">
        <f>ROUND(BIL!J59,2)</f>
        <v>0</v>
      </c>
      <c r="C42" s="7">
        <f>ROUND(BIL!K59,2)</f>
        <v>0</v>
      </c>
      <c r="D42" s="7">
        <v>0</v>
      </c>
      <c r="E42" s="7">
        <v>0</v>
      </c>
      <c r="F42" s="254">
        <f t="shared" si="0"/>
        <v>0</v>
      </c>
      <c r="G42" s="6" t="str">
        <f>IF(RefStr!G5&lt;&gt;"",TEXT(RefStr!G5,"YYYYMMDD"),"")</f>
        <v>20250630</v>
      </c>
      <c r="I42" s="9" t="s">
        <v>209</v>
      </c>
      <c r="J42" s="8">
        <f t="shared" si="1"/>
        <v>0</v>
      </c>
    </row>
    <row r="43" spans="1:10">
      <c r="A43" s="5">
        <f>BIL!I60</f>
        <v>42</v>
      </c>
      <c r="B43" s="7">
        <f>ROUND(BIL!J60,2)</f>
        <v>0</v>
      </c>
      <c r="C43" s="7">
        <f>ROUND(BIL!K60,2)</f>
        <v>0</v>
      </c>
      <c r="D43" s="7">
        <v>0</v>
      </c>
      <c r="E43" s="7">
        <v>0</v>
      </c>
      <c r="F43" s="254">
        <f t="shared" si="0"/>
        <v>0</v>
      </c>
      <c r="G43" s="208">
        <f>IF(RefStr!N1=707,PraviPod707!G27+PraviPod709!G27+PraviPod710!G27+SUM(PraviPod708!F2:F201),SUM(PraviPod708!G27)+PraviPod709!G27+PraviPod710!G27)</f>
        <v>162171.40649999998</v>
      </c>
      <c r="I43" s="9" t="s">
        <v>1038</v>
      </c>
      <c r="J43" s="8">
        <f t="shared" si="1"/>
        <v>0</v>
      </c>
    </row>
    <row r="44" spans="1:10">
      <c r="A44" s="5">
        <f>BIL!I61</f>
        <v>43</v>
      </c>
      <c r="B44" s="7">
        <f>ROUND(BIL!J61,2)</f>
        <v>0</v>
      </c>
      <c r="C44" s="7">
        <f>ROUND(BIL!K61,2)</f>
        <v>0</v>
      </c>
      <c r="D44" s="7">
        <v>0</v>
      </c>
      <c r="E44" s="7">
        <v>0</v>
      </c>
      <c r="F44" s="254">
        <f t="shared" si="0"/>
        <v>0</v>
      </c>
      <c r="G44" s="6" t="s">
        <v>481</v>
      </c>
      <c r="I44" s="9" t="s">
        <v>480</v>
      </c>
      <c r="J44" s="8">
        <f t="shared" si="1"/>
        <v>0</v>
      </c>
    </row>
    <row r="45" spans="1:10">
      <c r="A45" s="5">
        <f>BIL!I62</f>
        <v>44</v>
      </c>
      <c r="B45" s="7">
        <f>ROUND(BIL!J62,2)</f>
        <v>0</v>
      </c>
      <c r="C45" s="7">
        <f>ROUND(BIL!K62,2)</f>
        <v>0</v>
      </c>
      <c r="D45" s="7">
        <v>0</v>
      </c>
      <c r="E45" s="7">
        <v>0</v>
      </c>
      <c r="F45" s="254">
        <f t="shared" si="0"/>
        <v>0</v>
      </c>
      <c r="J45" s="8">
        <f t="shared" si="1"/>
        <v>0</v>
      </c>
    </row>
    <row r="46" spans="1:10">
      <c r="A46" s="5">
        <f>BIL!I63</f>
        <v>45</v>
      </c>
      <c r="B46" s="7">
        <f>ROUND(BIL!J63,2)</f>
        <v>0</v>
      </c>
      <c r="C46" s="7">
        <f>ROUND(BIL!K63,2)</f>
        <v>0</v>
      </c>
      <c r="D46" s="7">
        <v>0</v>
      </c>
      <c r="E46" s="7">
        <v>0</v>
      </c>
      <c r="F46" s="254">
        <f t="shared" si="0"/>
        <v>0</v>
      </c>
      <c r="J46" s="8">
        <f t="shared" si="1"/>
        <v>0</v>
      </c>
    </row>
    <row r="47" spans="1:10">
      <c r="A47" s="5">
        <f>BIL!I64</f>
        <v>46</v>
      </c>
      <c r="B47" s="7">
        <f>ROUND(BIL!J64,2)</f>
        <v>0</v>
      </c>
      <c r="C47" s="7">
        <f>ROUND(BIL!K64,2)</f>
        <v>0</v>
      </c>
      <c r="D47" s="7">
        <v>0</v>
      </c>
      <c r="E47" s="7">
        <v>0</v>
      </c>
      <c r="F47" s="254">
        <f t="shared" si="0"/>
        <v>0</v>
      </c>
      <c r="J47" s="8">
        <f t="shared" si="1"/>
        <v>0</v>
      </c>
    </row>
    <row r="48" spans="1:10">
      <c r="A48" s="5">
        <f>BIL!I65</f>
        <v>47</v>
      </c>
      <c r="B48" s="7">
        <f>ROUND(BIL!J65,2)</f>
        <v>0</v>
      </c>
      <c r="C48" s="7">
        <f>ROUND(BIL!K65,2)</f>
        <v>0</v>
      </c>
      <c r="D48" s="7">
        <v>0</v>
      </c>
      <c r="E48" s="7">
        <v>0</v>
      </c>
      <c r="F48" s="254">
        <f t="shared" si="0"/>
        <v>0</v>
      </c>
      <c r="J48" s="8">
        <f t="shared" si="1"/>
        <v>0</v>
      </c>
    </row>
    <row r="49" spans="1:10">
      <c r="A49" s="5">
        <f>BIL!I66</f>
        <v>48</v>
      </c>
      <c r="B49" s="7">
        <f>ROUND(BIL!J66,2)</f>
        <v>0</v>
      </c>
      <c r="C49" s="7">
        <f>ROUND(BIL!K66,2)</f>
        <v>0</v>
      </c>
      <c r="D49" s="7">
        <v>0</v>
      </c>
      <c r="E49" s="7">
        <v>0</v>
      </c>
      <c r="F49" s="254">
        <f t="shared" si="0"/>
        <v>0</v>
      </c>
      <c r="J49" s="8">
        <f t="shared" si="1"/>
        <v>0</v>
      </c>
    </row>
    <row r="50" spans="1:10">
      <c r="A50" s="5">
        <f>BIL!I67</f>
        <v>49</v>
      </c>
      <c r="B50" s="7">
        <f>ROUND(BIL!J67,2)</f>
        <v>0</v>
      </c>
      <c r="C50" s="7">
        <f>ROUND(BIL!K67,2)</f>
        <v>0</v>
      </c>
      <c r="D50" s="7">
        <v>0</v>
      </c>
      <c r="E50" s="7">
        <v>0</v>
      </c>
      <c r="F50" s="254">
        <f t="shared" si="0"/>
        <v>0</v>
      </c>
      <c r="J50" s="8">
        <f t="shared" si="1"/>
        <v>0</v>
      </c>
    </row>
    <row r="51" spans="1:10">
      <c r="A51" s="5">
        <f>BIL!I68</f>
        <v>50</v>
      </c>
      <c r="B51" s="7">
        <f>ROUND(BIL!J68,2)</f>
        <v>0</v>
      </c>
      <c r="C51" s="7">
        <f>ROUND(BIL!K68,2)</f>
        <v>0</v>
      </c>
      <c r="D51" s="7">
        <v>0</v>
      </c>
      <c r="E51" s="7">
        <v>0</v>
      </c>
      <c r="F51" s="254">
        <f t="shared" si="0"/>
        <v>0</v>
      </c>
      <c r="J51" s="8">
        <f t="shared" si="1"/>
        <v>0</v>
      </c>
    </row>
    <row r="52" spans="1:10">
      <c r="A52" s="5">
        <f>BIL!I69</f>
        <v>51</v>
      </c>
      <c r="B52" s="7">
        <f>ROUND(BIL!J69,2)</f>
        <v>0</v>
      </c>
      <c r="C52" s="7">
        <f>ROUND(BIL!K69,2)</f>
        <v>0</v>
      </c>
      <c r="D52" s="7">
        <v>0</v>
      </c>
      <c r="E52" s="7">
        <v>0</v>
      </c>
      <c r="F52" s="254">
        <f t="shared" si="0"/>
        <v>0</v>
      </c>
      <c r="J52" s="8">
        <f t="shared" si="1"/>
        <v>0</v>
      </c>
    </row>
    <row r="53" spans="1:10">
      <c r="A53" s="5">
        <f>BIL!I70</f>
        <v>52</v>
      </c>
      <c r="B53" s="7">
        <f>ROUND(BIL!J70,2)</f>
        <v>0</v>
      </c>
      <c r="C53" s="7">
        <f>ROUND(BIL!K70,2)</f>
        <v>0</v>
      </c>
      <c r="D53" s="7">
        <v>0</v>
      </c>
      <c r="E53" s="7">
        <v>0</v>
      </c>
      <c r="F53" s="254">
        <f t="shared" si="0"/>
        <v>0</v>
      </c>
      <c r="J53" s="8">
        <f t="shared" si="1"/>
        <v>0</v>
      </c>
    </row>
    <row r="54" spans="1:10">
      <c r="A54" s="5">
        <f>BIL!I71</f>
        <v>53</v>
      </c>
      <c r="B54" s="7">
        <f>ROUND(BIL!J71,2)</f>
        <v>0</v>
      </c>
      <c r="C54" s="7">
        <f>ROUND(BIL!K71,2)</f>
        <v>0</v>
      </c>
      <c r="D54" s="7">
        <v>0</v>
      </c>
      <c r="E54" s="7">
        <v>0</v>
      </c>
      <c r="F54" s="254">
        <f t="shared" si="0"/>
        <v>0</v>
      </c>
      <c r="J54" s="8">
        <f t="shared" si="1"/>
        <v>0</v>
      </c>
    </row>
    <row r="55" spans="1:10">
      <c r="A55" s="5">
        <f>BIL!I72</f>
        <v>54</v>
      </c>
      <c r="B55" s="7">
        <f>ROUND(BIL!J72,2)</f>
        <v>0</v>
      </c>
      <c r="C55" s="7">
        <f>ROUND(BIL!K72,2)</f>
        <v>0</v>
      </c>
      <c r="D55" s="7">
        <v>0</v>
      </c>
      <c r="E55" s="7">
        <v>0</v>
      </c>
      <c r="F55" s="254">
        <f t="shared" si="0"/>
        <v>0</v>
      </c>
      <c r="J55" s="8">
        <f t="shared" si="1"/>
        <v>0</v>
      </c>
    </row>
    <row r="56" spans="1:10">
      <c r="A56" s="5">
        <f>BIL!I73</f>
        <v>55</v>
      </c>
      <c r="B56" s="7">
        <f>ROUND(BIL!J73,2)</f>
        <v>0</v>
      </c>
      <c r="C56" s="7">
        <f>ROUND(BIL!K73,2)</f>
        <v>0</v>
      </c>
      <c r="D56" s="7">
        <v>0</v>
      </c>
      <c r="E56" s="7">
        <v>0</v>
      </c>
      <c r="F56" s="254">
        <f t="shared" si="0"/>
        <v>0</v>
      </c>
      <c r="J56" s="8">
        <f t="shared" si="1"/>
        <v>0</v>
      </c>
    </row>
    <row r="57" spans="1:10">
      <c r="A57" s="5">
        <f>BIL!I74</f>
        <v>56</v>
      </c>
      <c r="B57" s="7">
        <f>ROUND(BIL!J74,2)</f>
        <v>0</v>
      </c>
      <c r="C57" s="7">
        <f>ROUND(BIL!K74,2)</f>
        <v>0</v>
      </c>
      <c r="D57" s="7">
        <v>0</v>
      </c>
      <c r="E57" s="7">
        <v>0</v>
      </c>
      <c r="F57" s="254">
        <f t="shared" si="0"/>
        <v>0</v>
      </c>
      <c r="J57" s="8">
        <f t="shared" si="1"/>
        <v>0</v>
      </c>
    </row>
    <row r="58" spans="1:10">
      <c r="A58" s="5">
        <f>BIL!I75</f>
        <v>57</v>
      </c>
      <c r="B58" s="7">
        <f>ROUND(BIL!J75,2)</f>
        <v>0</v>
      </c>
      <c r="C58" s="7">
        <f>ROUND(BIL!K75,2)</f>
        <v>0</v>
      </c>
      <c r="D58" s="7">
        <v>0</v>
      </c>
      <c r="E58" s="7">
        <v>0</v>
      </c>
      <c r="F58" s="254">
        <f t="shared" si="0"/>
        <v>0</v>
      </c>
      <c r="J58" s="8">
        <f t="shared" si="1"/>
        <v>0</v>
      </c>
    </row>
    <row r="59" spans="1:10">
      <c r="A59" s="5">
        <f>BIL!I76</f>
        <v>58</v>
      </c>
      <c r="B59" s="7">
        <f>ROUND(BIL!J76,2)</f>
        <v>0</v>
      </c>
      <c r="C59" s="7">
        <f>ROUND(BIL!K76,2)</f>
        <v>0</v>
      </c>
      <c r="D59" s="7">
        <v>0</v>
      </c>
      <c r="E59" s="7">
        <v>0</v>
      </c>
      <c r="F59" s="254">
        <f t="shared" si="0"/>
        <v>0</v>
      </c>
      <c r="J59" s="8">
        <f t="shared" si="1"/>
        <v>0</v>
      </c>
    </row>
    <row r="60" spans="1:10">
      <c r="A60" s="5">
        <f>BIL!I77</f>
        <v>59</v>
      </c>
      <c r="B60" s="7">
        <f>ROUND(BIL!J77,2)</f>
        <v>0</v>
      </c>
      <c r="C60" s="7">
        <f>ROUND(BIL!K77,2)</f>
        <v>0</v>
      </c>
      <c r="D60" s="7">
        <v>0</v>
      </c>
      <c r="E60" s="7">
        <v>0</v>
      </c>
      <c r="F60" s="254">
        <f t="shared" si="0"/>
        <v>0</v>
      </c>
      <c r="J60" s="8">
        <f t="shared" si="1"/>
        <v>0</v>
      </c>
    </row>
    <row r="61" spans="1:10">
      <c r="A61" s="5">
        <f>BIL!I78</f>
        <v>60</v>
      </c>
      <c r="B61" s="7">
        <f>ROUND(BIL!J78,2)</f>
        <v>0</v>
      </c>
      <c r="C61" s="7">
        <f>ROUND(BIL!K78,2)</f>
        <v>0</v>
      </c>
      <c r="D61" s="7">
        <v>0</v>
      </c>
      <c r="E61" s="7">
        <v>0</v>
      </c>
      <c r="F61" s="254">
        <f t="shared" si="0"/>
        <v>0</v>
      </c>
      <c r="J61" s="8">
        <f t="shared" si="1"/>
        <v>0</v>
      </c>
    </row>
    <row r="62" spans="1:10">
      <c r="A62" s="5">
        <f>BIL!I79</f>
        <v>61</v>
      </c>
      <c r="B62" s="7">
        <f>ROUND(BIL!J79,2)</f>
        <v>0</v>
      </c>
      <c r="C62" s="7">
        <f>ROUND(BIL!K79,2)</f>
        <v>0</v>
      </c>
      <c r="D62" s="7">
        <v>0</v>
      </c>
      <c r="E62" s="7">
        <v>0</v>
      </c>
      <c r="F62" s="254">
        <f t="shared" si="0"/>
        <v>0</v>
      </c>
      <c r="J62" s="8">
        <f t="shared" si="1"/>
        <v>0</v>
      </c>
    </row>
    <row r="63" spans="1:10">
      <c r="A63" s="5">
        <f>BIL!I80</f>
        <v>62</v>
      </c>
      <c r="B63" s="7">
        <f>ROUND(BIL!J80,2)</f>
        <v>0</v>
      </c>
      <c r="C63" s="7">
        <f>ROUND(BIL!K80,2)</f>
        <v>0</v>
      </c>
      <c r="D63" s="7">
        <v>0</v>
      </c>
      <c r="E63" s="7">
        <v>0</v>
      </c>
      <c r="F63" s="254">
        <f t="shared" si="0"/>
        <v>0</v>
      </c>
      <c r="J63" s="8">
        <f t="shared" si="1"/>
        <v>0</v>
      </c>
    </row>
    <row r="64" spans="1:10">
      <c r="A64" s="5">
        <f>BIL!I81</f>
        <v>63</v>
      </c>
      <c r="B64" s="7">
        <f>ROUND(BIL!J81,2)</f>
        <v>0</v>
      </c>
      <c r="C64" s="7">
        <f>ROUND(BIL!K81,2)</f>
        <v>0</v>
      </c>
      <c r="D64" s="7">
        <v>0</v>
      </c>
      <c r="E64" s="7">
        <v>0</v>
      </c>
      <c r="F64" s="254">
        <f t="shared" si="0"/>
        <v>0</v>
      </c>
      <c r="J64" s="8">
        <f t="shared" si="1"/>
        <v>0</v>
      </c>
    </row>
    <row r="65" spans="1:10">
      <c r="A65" s="5">
        <f>BIL!I82</f>
        <v>64</v>
      </c>
      <c r="B65" s="7">
        <f>ROUND(BIL!J82,2)</f>
        <v>0</v>
      </c>
      <c r="C65" s="7">
        <f>ROUND(BIL!K82,2)</f>
        <v>0</v>
      </c>
      <c r="D65" s="7">
        <v>0</v>
      </c>
      <c r="E65" s="7">
        <v>0</v>
      </c>
      <c r="F65" s="254">
        <f t="shared" si="0"/>
        <v>0</v>
      </c>
      <c r="J65" s="8">
        <f t="shared" si="1"/>
        <v>0</v>
      </c>
    </row>
    <row r="66" spans="1:10">
      <c r="A66" s="5">
        <f>BIL!I83</f>
        <v>65</v>
      </c>
      <c r="B66" s="7">
        <f>ROUND(BIL!J83,2)</f>
        <v>0</v>
      </c>
      <c r="C66" s="7">
        <f>ROUND(BIL!K83,2)</f>
        <v>0</v>
      </c>
      <c r="D66" s="7">
        <v>0</v>
      </c>
      <c r="E66" s="7">
        <v>0</v>
      </c>
      <c r="F66" s="254">
        <f t="shared" ref="F66:F129" si="2">A66/100*B66+A66/50*C66</f>
        <v>0</v>
      </c>
      <c r="J66" s="8">
        <f t="shared" si="1"/>
        <v>0</v>
      </c>
    </row>
    <row r="67" spans="1:10">
      <c r="A67" s="5">
        <f>BIL!I84</f>
        <v>66</v>
      </c>
      <c r="B67" s="7">
        <f>ROUND(BIL!J84,2)</f>
        <v>0</v>
      </c>
      <c r="C67" s="7">
        <f>ROUND(BIL!K84,2)</f>
        <v>0</v>
      </c>
      <c r="D67" s="7">
        <v>0</v>
      </c>
      <c r="E67" s="7">
        <v>0</v>
      </c>
      <c r="F67" s="254">
        <f t="shared" si="2"/>
        <v>0</v>
      </c>
      <c r="J67" s="8">
        <f t="shared" ref="J67:J130" si="3">ABS(B67-ROUND(B67,2))+ABS(C67-ROUND(C67,2))</f>
        <v>0</v>
      </c>
    </row>
    <row r="68" spans="1:10">
      <c r="A68" s="5">
        <f>BIL!I85</f>
        <v>67</v>
      </c>
      <c r="B68" s="7">
        <f>ROUND(BIL!J85,2)</f>
        <v>0</v>
      </c>
      <c r="C68" s="7">
        <f>ROUND(BIL!K85,2)</f>
        <v>0</v>
      </c>
      <c r="D68" s="7">
        <v>0</v>
      </c>
      <c r="E68" s="7">
        <v>0</v>
      </c>
      <c r="F68" s="254">
        <f t="shared" si="2"/>
        <v>0</v>
      </c>
      <c r="J68" s="8">
        <f t="shared" si="3"/>
        <v>0</v>
      </c>
    </row>
    <row r="69" spans="1:10">
      <c r="A69" s="5">
        <f>BIL!I86</f>
        <v>68</v>
      </c>
      <c r="B69" s="7">
        <f>ROUND(BIL!J86,2)</f>
        <v>0</v>
      </c>
      <c r="C69" s="7">
        <f>ROUND(BIL!K86,2)</f>
        <v>0</v>
      </c>
      <c r="D69" s="7">
        <v>0</v>
      </c>
      <c r="E69" s="7">
        <v>0</v>
      </c>
      <c r="F69" s="254">
        <f t="shared" si="2"/>
        <v>0</v>
      </c>
      <c r="J69" s="8">
        <f t="shared" si="3"/>
        <v>0</v>
      </c>
    </row>
    <row r="70" spans="1:10">
      <c r="A70" s="5">
        <f>BIL!I87</f>
        <v>69</v>
      </c>
      <c r="B70" s="7">
        <f>ROUND(BIL!J87,2)</f>
        <v>0</v>
      </c>
      <c r="C70" s="7">
        <f>ROUND(BIL!K87,2)</f>
        <v>0</v>
      </c>
      <c r="D70" s="7">
        <v>0</v>
      </c>
      <c r="E70" s="7">
        <v>0</v>
      </c>
      <c r="F70" s="254">
        <f t="shared" si="2"/>
        <v>0</v>
      </c>
      <c r="J70" s="8">
        <f t="shared" si="3"/>
        <v>0</v>
      </c>
    </row>
    <row r="71" spans="1:10">
      <c r="A71" s="5">
        <f>BIL!I88</f>
        <v>70</v>
      </c>
      <c r="B71" s="7">
        <f>ROUND(BIL!J88,2)</f>
        <v>0</v>
      </c>
      <c r="C71" s="7">
        <f>ROUND(BIL!K88,2)</f>
        <v>0</v>
      </c>
      <c r="D71" s="7">
        <v>0</v>
      </c>
      <c r="E71" s="7">
        <v>0</v>
      </c>
      <c r="F71" s="254">
        <f t="shared" si="2"/>
        <v>0</v>
      </c>
      <c r="J71" s="8">
        <f t="shared" si="3"/>
        <v>0</v>
      </c>
    </row>
    <row r="72" spans="1:10">
      <c r="A72" s="5">
        <f>BIL!I89</f>
        <v>71</v>
      </c>
      <c r="B72" s="7">
        <f>ROUND(BIL!J89,2)</f>
        <v>0</v>
      </c>
      <c r="C72" s="7">
        <f>ROUND(BIL!K89,2)</f>
        <v>0</v>
      </c>
      <c r="D72" s="7">
        <v>0</v>
      </c>
      <c r="E72" s="7">
        <v>0</v>
      </c>
      <c r="F72" s="254">
        <f t="shared" si="2"/>
        <v>0</v>
      </c>
      <c r="J72" s="8">
        <f t="shared" si="3"/>
        <v>0</v>
      </c>
    </row>
    <row r="73" spans="1:10">
      <c r="A73" s="5">
        <f>BIL!I90</f>
        <v>72</v>
      </c>
      <c r="B73" s="7">
        <f>ROUND(BIL!J90,2)</f>
        <v>0</v>
      </c>
      <c r="C73" s="7">
        <f>ROUND(BIL!K90,2)</f>
        <v>0</v>
      </c>
      <c r="D73" s="7">
        <v>0</v>
      </c>
      <c r="E73" s="7">
        <v>0</v>
      </c>
      <c r="F73" s="254">
        <f t="shared" si="2"/>
        <v>0</v>
      </c>
      <c r="J73" s="8">
        <f t="shared" si="3"/>
        <v>0</v>
      </c>
    </row>
    <row r="74" spans="1:10">
      <c r="A74" s="5">
        <f>BIL!I91</f>
        <v>73</v>
      </c>
      <c r="B74" s="7">
        <f>ROUND(BIL!J91,2)</f>
        <v>0</v>
      </c>
      <c r="C74" s="7">
        <f>ROUND(BIL!K91,2)</f>
        <v>0</v>
      </c>
      <c r="D74" s="7">
        <v>0</v>
      </c>
      <c r="E74" s="7">
        <v>0</v>
      </c>
      <c r="F74" s="254">
        <f t="shared" si="2"/>
        <v>0</v>
      </c>
      <c r="J74" s="8">
        <f t="shared" si="3"/>
        <v>0</v>
      </c>
    </row>
    <row r="75" spans="1:10">
      <c r="A75" s="5">
        <f>BIL!I92</f>
        <v>74</v>
      </c>
      <c r="B75" s="7">
        <f>ROUND(BIL!J92,2)</f>
        <v>0</v>
      </c>
      <c r="C75" s="7">
        <f>ROUND(BIL!K92,2)</f>
        <v>0</v>
      </c>
      <c r="D75" s="7">
        <v>0</v>
      </c>
      <c r="E75" s="7">
        <v>0</v>
      </c>
      <c r="F75" s="254">
        <f t="shared" si="2"/>
        <v>0</v>
      </c>
      <c r="J75" s="8">
        <f t="shared" si="3"/>
        <v>0</v>
      </c>
    </row>
    <row r="76" spans="1:10">
      <c r="A76" s="5">
        <f>BIL!I93</f>
        <v>75</v>
      </c>
      <c r="B76" s="7">
        <f>ROUND(BIL!J93,2)</f>
        <v>0</v>
      </c>
      <c r="C76" s="7">
        <f>ROUND(BIL!K93,2)</f>
        <v>0</v>
      </c>
      <c r="D76" s="7">
        <v>0</v>
      </c>
      <c r="E76" s="7">
        <v>0</v>
      </c>
      <c r="F76" s="254">
        <f t="shared" si="2"/>
        <v>0</v>
      </c>
      <c r="J76" s="8">
        <f t="shared" si="3"/>
        <v>0</v>
      </c>
    </row>
    <row r="77" spans="1:10">
      <c r="A77" s="5">
        <f>BIL!I94</f>
        <v>76</v>
      </c>
      <c r="B77" s="7">
        <f>ROUND(BIL!J94,2)</f>
        <v>0</v>
      </c>
      <c r="C77" s="7">
        <f>ROUND(BIL!K94,2)</f>
        <v>0</v>
      </c>
      <c r="D77" s="7">
        <v>0</v>
      </c>
      <c r="E77" s="7">
        <v>0</v>
      </c>
      <c r="F77" s="254">
        <f t="shared" si="2"/>
        <v>0</v>
      </c>
      <c r="J77" s="8">
        <f t="shared" si="3"/>
        <v>0</v>
      </c>
    </row>
    <row r="78" spans="1:10">
      <c r="A78" s="5">
        <f>BIL!I95</f>
        <v>77</v>
      </c>
      <c r="B78" s="7">
        <f>ROUND(BIL!J95,2)</f>
        <v>0</v>
      </c>
      <c r="C78" s="7">
        <f>ROUND(BIL!K95,2)</f>
        <v>0</v>
      </c>
      <c r="D78" s="7">
        <v>0</v>
      </c>
      <c r="E78" s="7">
        <v>0</v>
      </c>
      <c r="F78" s="254">
        <f t="shared" si="2"/>
        <v>0</v>
      </c>
      <c r="J78" s="8">
        <f t="shared" si="3"/>
        <v>0</v>
      </c>
    </row>
    <row r="79" spans="1:10">
      <c r="A79" s="5">
        <f>BIL!I96</f>
        <v>78</v>
      </c>
      <c r="B79" s="7">
        <f>ROUND(BIL!J96,2)</f>
        <v>0</v>
      </c>
      <c r="C79" s="7">
        <f>ROUND(BIL!K96,2)</f>
        <v>0</v>
      </c>
      <c r="D79" s="7">
        <v>0</v>
      </c>
      <c r="E79" s="7">
        <v>0</v>
      </c>
      <c r="F79" s="254">
        <f t="shared" si="2"/>
        <v>0</v>
      </c>
      <c r="J79" s="8">
        <f t="shared" si="3"/>
        <v>0</v>
      </c>
    </row>
    <row r="80" spans="1:10">
      <c r="A80" s="5">
        <f>BIL!I97</f>
        <v>79</v>
      </c>
      <c r="B80" s="7">
        <f>ROUND(BIL!J97,2)</f>
        <v>0</v>
      </c>
      <c r="C80" s="7">
        <f>ROUND(BIL!K97,2)</f>
        <v>0</v>
      </c>
      <c r="D80" s="7">
        <v>0</v>
      </c>
      <c r="E80" s="7">
        <v>0</v>
      </c>
      <c r="F80" s="254">
        <f t="shared" si="2"/>
        <v>0</v>
      </c>
      <c r="J80" s="8">
        <f t="shared" si="3"/>
        <v>0</v>
      </c>
    </row>
    <row r="81" spans="1:10">
      <c r="A81" s="5">
        <f>BIL!I98</f>
        <v>80</v>
      </c>
      <c r="B81" s="7">
        <f>ROUND(BIL!J98,2)</f>
        <v>0</v>
      </c>
      <c r="C81" s="7">
        <f>ROUND(BIL!K98,2)</f>
        <v>0</v>
      </c>
      <c r="D81" s="7">
        <v>0</v>
      </c>
      <c r="E81" s="7">
        <v>0</v>
      </c>
      <c r="F81" s="254">
        <f t="shared" si="2"/>
        <v>0</v>
      </c>
      <c r="J81" s="8">
        <f t="shared" si="3"/>
        <v>0</v>
      </c>
    </row>
    <row r="82" spans="1:10">
      <c r="A82" s="5">
        <f>BIL!I99</f>
        <v>81</v>
      </c>
      <c r="B82" s="7">
        <f>ROUND(BIL!J99,2)</f>
        <v>0</v>
      </c>
      <c r="C82" s="7">
        <f>ROUND(BIL!K99,2)</f>
        <v>0</v>
      </c>
      <c r="D82" s="7">
        <v>0</v>
      </c>
      <c r="E82" s="7">
        <v>0</v>
      </c>
      <c r="F82" s="254">
        <f t="shared" si="2"/>
        <v>0</v>
      </c>
      <c r="J82" s="8">
        <f t="shared" si="3"/>
        <v>0</v>
      </c>
    </row>
    <row r="83" spans="1:10">
      <c r="A83" s="5">
        <f>BIL!I100</f>
        <v>82</v>
      </c>
      <c r="B83" s="7">
        <f>ROUND(BIL!J100,2)</f>
        <v>0</v>
      </c>
      <c r="C83" s="7">
        <f>ROUND(BIL!K100,2)</f>
        <v>0</v>
      </c>
      <c r="D83" s="7">
        <v>0</v>
      </c>
      <c r="E83" s="7">
        <v>0</v>
      </c>
      <c r="F83" s="254">
        <f t="shared" si="2"/>
        <v>0</v>
      </c>
      <c r="J83" s="8">
        <f t="shared" si="3"/>
        <v>0</v>
      </c>
    </row>
    <row r="84" spans="1:10">
      <c r="A84" s="5">
        <f>BIL!I101</f>
        <v>83</v>
      </c>
      <c r="B84" s="7">
        <f>ROUND(BIL!J101,2)</f>
        <v>0</v>
      </c>
      <c r="C84" s="7">
        <f>ROUND(BIL!K101,2)</f>
        <v>0</v>
      </c>
      <c r="D84" s="7">
        <v>0</v>
      </c>
      <c r="E84" s="7">
        <v>0</v>
      </c>
      <c r="F84" s="254">
        <f t="shared" si="2"/>
        <v>0</v>
      </c>
      <c r="J84" s="8">
        <f t="shared" si="3"/>
        <v>0</v>
      </c>
    </row>
    <row r="85" spans="1:10">
      <c r="A85" s="5">
        <f>BIL!I102</f>
        <v>84</v>
      </c>
      <c r="B85" s="7">
        <f>ROUND(BIL!J102,2)</f>
        <v>0</v>
      </c>
      <c r="C85" s="7">
        <f>ROUND(BIL!K102,2)</f>
        <v>0</v>
      </c>
      <c r="D85" s="7">
        <v>0</v>
      </c>
      <c r="E85" s="7">
        <v>0</v>
      </c>
      <c r="F85" s="254">
        <f t="shared" si="2"/>
        <v>0</v>
      </c>
      <c r="J85" s="8">
        <f t="shared" si="3"/>
        <v>0</v>
      </c>
    </row>
    <row r="86" spans="1:10">
      <c r="A86" s="5">
        <f>BIL!I103</f>
        <v>85</v>
      </c>
      <c r="B86" s="7">
        <f>ROUND(BIL!J103,2)</f>
        <v>0</v>
      </c>
      <c r="C86" s="7">
        <f>ROUND(BIL!K103,2)</f>
        <v>0</v>
      </c>
      <c r="D86" s="7">
        <v>0</v>
      </c>
      <c r="E86" s="7">
        <v>0</v>
      </c>
      <c r="F86" s="254">
        <f t="shared" si="2"/>
        <v>0</v>
      </c>
      <c r="J86" s="8">
        <f t="shared" si="3"/>
        <v>0</v>
      </c>
    </row>
    <row r="87" spans="1:10">
      <c r="A87" s="5">
        <f>BIL!I104</f>
        <v>86</v>
      </c>
      <c r="B87" s="7">
        <f>ROUND(BIL!J104,2)</f>
        <v>0</v>
      </c>
      <c r="C87" s="7">
        <f>ROUND(BIL!K104,2)</f>
        <v>0</v>
      </c>
      <c r="D87" s="7">
        <v>0</v>
      </c>
      <c r="E87" s="7">
        <v>0</v>
      </c>
      <c r="F87" s="254">
        <f t="shared" si="2"/>
        <v>0</v>
      </c>
      <c r="J87" s="8">
        <f t="shared" si="3"/>
        <v>0</v>
      </c>
    </row>
    <row r="88" spans="1:10">
      <c r="A88" s="5">
        <f>BIL!I105</f>
        <v>87</v>
      </c>
      <c r="B88" s="7">
        <f>ROUND(BIL!J105,2)</f>
        <v>0</v>
      </c>
      <c r="C88" s="7">
        <f>ROUND(BIL!K105,2)</f>
        <v>0</v>
      </c>
      <c r="D88" s="7">
        <v>0</v>
      </c>
      <c r="E88" s="7">
        <v>0</v>
      </c>
      <c r="F88" s="254">
        <f t="shared" si="2"/>
        <v>0</v>
      </c>
      <c r="J88" s="8">
        <f t="shared" si="3"/>
        <v>0</v>
      </c>
    </row>
    <row r="89" spans="1:10">
      <c r="A89" s="5">
        <f>BIL!I106</f>
        <v>88</v>
      </c>
      <c r="B89" s="7">
        <f>ROUND(BIL!J106,2)</f>
        <v>0</v>
      </c>
      <c r="C89" s="7">
        <f>ROUND(BIL!K106,2)</f>
        <v>0</v>
      </c>
      <c r="D89" s="7">
        <v>0</v>
      </c>
      <c r="E89" s="7">
        <v>0</v>
      </c>
      <c r="F89" s="254">
        <f t="shared" si="2"/>
        <v>0</v>
      </c>
      <c r="J89" s="8">
        <f t="shared" si="3"/>
        <v>0</v>
      </c>
    </row>
    <row r="90" spans="1:10">
      <c r="A90" s="5">
        <f>BIL!I107</f>
        <v>89</v>
      </c>
      <c r="B90" s="7">
        <f>ROUND(BIL!J107,2)</f>
        <v>0</v>
      </c>
      <c r="C90" s="7">
        <f>ROUND(BIL!K107,2)</f>
        <v>0</v>
      </c>
      <c r="D90" s="7">
        <v>0</v>
      </c>
      <c r="E90" s="7">
        <v>0</v>
      </c>
      <c r="F90" s="254">
        <f t="shared" si="2"/>
        <v>0</v>
      </c>
      <c r="J90" s="8">
        <f t="shared" si="3"/>
        <v>0</v>
      </c>
    </row>
    <row r="91" spans="1:10">
      <c r="A91" s="5">
        <f>BIL!I108</f>
        <v>90</v>
      </c>
      <c r="B91" s="7">
        <f>ROUND(BIL!J108,2)</f>
        <v>0</v>
      </c>
      <c r="C91" s="7">
        <f>ROUND(BIL!K108,2)</f>
        <v>0</v>
      </c>
      <c r="D91" s="7">
        <v>0</v>
      </c>
      <c r="E91" s="7">
        <v>0</v>
      </c>
      <c r="F91" s="254">
        <f t="shared" si="2"/>
        <v>0</v>
      </c>
      <c r="J91" s="8">
        <f t="shared" si="3"/>
        <v>0</v>
      </c>
    </row>
    <row r="92" spans="1:10">
      <c r="A92" s="5">
        <f>BIL!I109</f>
        <v>91</v>
      </c>
      <c r="B92" s="7">
        <f>ROUND(BIL!J109,2)</f>
        <v>0</v>
      </c>
      <c r="C92" s="7">
        <f>ROUND(BIL!K109,2)</f>
        <v>0</v>
      </c>
      <c r="D92" s="7">
        <v>0</v>
      </c>
      <c r="E92" s="7">
        <v>0</v>
      </c>
      <c r="F92" s="254">
        <f t="shared" si="2"/>
        <v>0</v>
      </c>
      <c r="J92" s="8">
        <f t="shared" si="3"/>
        <v>0</v>
      </c>
    </row>
    <row r="93" spans="1:10">
      <c r="A93" s="5">
        <f>BIL!I110</f>
        <v>92</v>
      </c>
      <c r="B93" s="7">
        <f>ROUND(BIL!J110,2)</f>
        <v>0</v>
      </c>
      <c r="C93" s="7">
        <f>ROUND(BIL!K110,2)</f>
        <v>0</v>
      </c>
      <c r="D93" s="7">
        <v>0</v>
      </c>
      <c r="E93" s="7">
        <v>0</v>
      </c>
      <c r="F93" s="254">
        <f t="shared" si="2"/>
        <v>0</v>
      </c>
      <c r="J93" s="8">
        <f t="shared" si="3"/>
        <v>0</v>
      </c>
    </row>
    <row r="94" spans="1:10">
      <c r="A94" s="5">
        <f>BIL!I111</f>
        <v>93</v>
      </c>
      <c r="B94" s="7">
        <f>ROUND(BIL!J111,2)</f>
        <v>0</v>
      </c>
      <c r="C94" s="7">
        <f>ROUND(BIL!K111,2)</f>
        <v>0</v>
      </c>
      <c r="D94" s="7">
        <v>0</v>
      </c>
      <c r="E94" s="7">
        <v>0</v>
      </c>
      <c r="F94" s="254">
        <f t="shared" si="2"/>
        <v>0</v>
      </c>
      <c r="J94" s="8">
        <f t="shared" si="3"/>
        <v>0</v>
      </c>
    </row>
    <row r="95" spans="1:10">
      <c r="A95" s="5">
        <f>BIL!I112</f>
        <v>94</v>
      </c>
      <c r="B95" s="7">
        <f>ROUND(BIL!J112,2)</f>
        <v>0</v>
      </c>
      <c r="C95" s="7">
        <f>ROUND(BIL!K112,2)</f>
        <v>0</v>
      </c>
      <c r="D95" s="7">
        <v>0</v>
      </c>
      <c r="E95" s="7">
        <v>0</v>
      </c>
      <c r="F95" s="254">
        <f t="shared" si="2"/>
        <v>0</v>
      </c>
      <c r="J95" s="8">
        <f t="shared" si="3"/>
        <v>0</v>
      </c>
    </row>
    <row r="96" spans="1:10">
      <c r="A96" s="5">
        <f>BIL!I113</f>
        <v>95</v>
      </c>
      <c r="B96" s="7">
        <f>ROUND(BIL!J113,2)</f>
        <v>0</v>
      </c>
      <c r="C96" s="7">
        <f>ROUND(BIL!K113,2)</f>
        <v>0</v>
      </c>
      <c r="D96" s="7">
        <v>0</v>
      </c>
      <c r="E96" s="7">
        <v>0</v>
      </c>
      <c r="F96" s="254">
        <f t="shared" si="2"/>
        <v>0</v>
      </c>
      <c r="J96" s="8">
        <f t="shared" si="3"/>
        <v>0</v>
      </c>
    </row>
    <row r="97" spans="1:10">
      <c r="A97" s="5">
        <f>BIL!I114</f>
        <v>96</v>
      </c>
      <c r="B97" s="7">
        <f>ROUND(BIL!J114,2)</f>
        <v>0</v>
      </c>
      <c r="C97" s="7">
        <f>ROUND(BIL!K114,2)</f>
        <v>0</v>
      </c>
      <c r="D97" s="7">
        <v>0</v>
      </c>
      <c r="E97" s="7">
        <v>0</v>
      </c>
      <c r="F97" s="254">
        <f t="shared" si="2"/>
        <v>0</v>
      </c>
      <c r="J97" s="8">
        <f t="shared" si="3"/>
        <v>0</v>
      </c>
    </row>
    <row r="98" spans="1:10">
      <c r="A98" s="5">
        <f>BIL!I115</f>
        <v>97</v>
      </c>
      <c r="B98" s="7">
        <f>ROUND(BIL!J115,2)</f>
        <v>0</v>
      </c>
      <c r="C98" s="7">
        <f>ROUND(BIL!K115,2)</f>
        <v>0</v>
      </c>
      <c r="D98" s="7">
        <v>0</v>
      </c>
      <c r="E98" s="7">
        <v>0</v>
      </c>
      <c r="F98" s="254">
        <f t="shared" si="2"/>
        <v>0</v>
      </c>
      <c r="J98" s="8">
        <f t="shared" si="3"/>
        <v>0</v>
      </c>
    </row>
    <row r="99" spans="1:10">
      <c r="A99" s="5">
        <f>BIL!I116</f>
        <v>98</v>
      </c>
      <c r="B99" s="7">
        <f>ROUND(BIL!J116,2)</f>
        <v>0</v>
      </c>
      <c r="C99" s="7">
        <f>ROUND(BIL!K116,2)</f>
        <v>0</v>
      </c>
      <c r="D99" s="7">
        <v>0</v>
      </c>
      <c r="E99" s="7">
        <v>0</v>
      </c>
      <c r="F99" s="254">
        <f t="shared" si="2"/>
        <v>0</v>
      </c>
      <c r="J99" s="8">
        <f t="shared" si="3"/>
        <v>0</v>
      </c>
    </row>
    <row r="100" spans="1:10">
      <c r="A100" s="5">
        <f>BIL!I117</f>
        <v>99</v>
      </c>
      <c r="B100" s="7">
        <f>ROUND(BIL!J117,2)</f>
        <v>0</v>
      </c>
      <c r="C100" s="7">
        <f>ROUND(BIL!K117,2)</f>
        <v>0</v>
      </c>
      <c r="D100" s="7">
        <v>0</v>
      </c>
      <c r="E100" s="7">
        <v>0</v>
      </c>
      <c r="F100" s="254">
        <f t="shared" si="2"/>
        <v>0</v>
      </c>
      <c r="J100" s="8">
        <f t="shared" si="3"/>
        <v>0</v>
      </c>
    </row>
    <row r="101" spans="1:10">
      <c r="A101" s="5">
        <f>BIL!I118</f>
        <v>100</v>
      </c>
      <c r="B101" s="7">
        <f>ROUND(BIL!J118,2)</f>
        <v>0</v>
      </c>
      <c r="C101" s="7">
        <f>ROUND(BIL!K118,2)</f>
        <v>0</v>
      </c>
      <c r="D101" s="7">
        <v>0</v>
      </c>
      <c r="E101" s="7">
        <v>0</v>
      </c>
      <c r="F101" s="254">
        <f t="shared" si="2"/>
        <v>0</v>
      </c>
      <c r="J101" s="8">
        <f t="shared" si="3"/>
        <v>0</v>
      </c>
    </row>
    <row r="102" spans="1:10">
      <c r="A102" s="5">
        <f>BIL!I119</f>
        <v>101</v>
      </c>
      <c r="B102" s="7">
        <f>ROUND(BIL!J119,2)</f>
        <v>0</v>
      </c>
      <c r="C102" s="7">
        <f>ROUND(BIL!K119,2)</f>
        <v>0</v>
      </c>
      <c r="D102" s="7">
        <v>0</v>
      </c>
      <c r="E102" s="7">
        <v>0</v>
      </c>
      <c r="F102" s="254">
        <f t="shared" si="2"/>
        <v>0</v>
      </c>
      <c r="J102" s="8">
        <f t="shared" si="3"/>
        <v>0</v>
      </c>
    </row>
    <row r="103" spans="1:10">
      <c r="A103" s="5">
        <f>BIL!I120</f>
        <v>102</v>
      </c>
      <c r="B103" s="7">
        <f>ROUND(BIL!J120,2)</f>
        <v>0</v>
      </c>
      <c r="C103" s="7">
        <f>ROUND(BIL!K120,2)</f>
        <v>0</v>
      </c>
      <c r="D103" s="7">
        <v>0</v>
      </c>
      <c r="E103" s="7">
        <v>0</v>
      </c>
      <c r="F103" s="254">
        <f t="shared" si="2"/>
        <v>0</v>
      </c>
      <c r="J103" s="8">
        <f t="shared" si="3"/>
        <v>0</v>
      </c>
    </row>
    <row r="104" spans="1:10">
      <c r="A104" s="5">
        <f>BIL!I121</f>
        <v>103</v>
      </c>
      <c r="B104" s="7">
        <f>ROUND(BIL!J121,2)</f>
        <v>0</v>
      </c>
      <c r="C104" s="7">
        <f>ROUND(BIL!K121,2)</f>
        <v>0</v>
      </c>
      <c r="D104" s="7">
        <v>0</v>
      </c>
      <c r="E104" s="7">
        <v>0</v>
      </c>
      <c r="F104" s="254">
        <f t="shared" si="2"/>
        <v>0</v>
      </c>
      <c r="J104" s="8">
        <f t="shared" si="3"/>
        <v>0</v>
      </c>
    </row>
    <row r="105" spans="1:10">
      <c r="A105" s="5">
        <f>BIL!I122</f>
        <v>104</v>
      </c>
      <c r="B105" s="7">
        <f>ROUND(BIL!J122,2)</f>
        <v>0</v>
      </c>
      <c r="C105" s="7">
        <f>ROUND(BIL!K122,2)</f>
        <v>0</v>
      </c>
      <c r="D105" s="7">
        <v>0</v>
      </c>
      <c r="E105" s="7">
        <v>0</v>
      </c>
      <c r="F105" s="254">
        <f t="shared" si="2"/>
        <v>0</v>
      </c>
      <c r="J105" s="8">
        <f t="shared" si="3"/>
        <v>0</v>
      </c>
    </row>
    <row r="106" spans="1:10">
      <c r="A106" s="5">
        <f>BIL!I123</f>
        <v>105</v>
      </c>
      <c r="B106" s="7">
        <f>ROUND(BIL!J123,2)</f>
        <v>0</v>
      </c>
      <c r="C106" s="7">
        <f>ROUND(BIL!K123,2)</f>
        <v>0</v>
      </c>
      <c r="D106" s="7">
        <v>0</v>
      </c>
      <c r="E106" s="7">
        <v>0</v>
      </c>
      <c r="F106" s="254">
        <f t="shared" si="2"/>
        <v>0</v>
      </c>
      <c r="J106" s="8">
        <f t="shared" si="3"/>
        <v>0</v>
      </c>
    </row>
    <row r="107" spans="1:10">
      <c r="A107" s="5">
        <f>BIL!I124</f>
        <v>106</v>
      </c>
      <c r="B107" s="7">
        <f>ROUND(BIL!J124,2)</f>
        <v>0</v>
      </c>
      <c r="C107" s="7">
        <f>ROUND(BIL!K124,2)</f>
        <v>0</v>
      </c>
      <c r="D107" s="7">
        <v>0</v>
      </c>
      <c r="E107" s="7">
        <v>0</v>
      </c>
      <c r="F107" s="254">
        <f t="shared" si="2"/>
        <v>0</v>
      </c>
      <c r="J107" s="8">
        <f t="shared" si="3"/>
        <v>0</v>
      </c>
    </row>
    <row r="108" spans="1:10">
      <c r="A108" s="5">
        <f>BIL!I125</f>
        <v>107</v>
      </c>
      <c r="B108" s="7">
        <f>ROUND(BIL!J125,2)</f>
        <v>0</v>
      </c>
      <c r="C108" s="7">
        <f>ROUND(BIL!K125,2)</f>
        <v>0</v>
      </c>
      <c r="D108" s="7">
        <v>0</v>
      </c>
      <c r="E108" s="7">
        <v>0</v>
      </c>
      <c r="F108" s="254">
        <f t="shared" si="2"/>
        <v>0</v>
      </c>
      <c r="J108" s="8">
        <f t="shared" si="3"/>
        <v>0</v>
      </c>
    </row>
    <row r="109" spans="1:10">
      <c r="A109" s="5">
        <f>BIL!I126</f>
        <v>108</v>
      </c>
      <c r="B109" s="7">
        <f>ROUND(BIL!J126,2)</f>
        <v>0</v>
      </c>
      <c r="C109" s="7">
        <f>ROUND(BIL!K126,2)</f>
        <v>0</v>
      </c>
      <c r="D109" s="7">
        <v>0</v>
      </c>
      <c r="E109" s="7">
        <v>0</v>
      </c>
      <c r="F109" s="254">
        <f t="shared" si="2"/>
        <v>0</v>
      </c>
      <c r="J109" s="8">
        <f t="shared" si="3"/>
        <v>0</v>
      </c>
    </row>
    <row r="110" spans="1:10">
      <c r="A110" s="5">
        <f>BIL!I127</f>
        <v>109</v>
      </c>
      <c r="B110" s="7">
        <f>ROUND(BIL!J127,2)</f>
        <v>0</v>
      </c>
      <c r="C110" s="7">
        <f>ROUND(BIL!K127,2)</f>
        <v>0</v>
      </c>
      <c r="D110" s="7">
        <v>0</v>
      </c>
      <c r="E110" s="7">
        <v>0</v>
      </c>
      <c r="F110" s="254">
        <f t="shared" si="2"/>
        <v>0</v>
      </c>
      <c r="J110" s="8">
        <f t="shared" si="3"/>
        <v>0</v>
      </c>
    </row>
    <row r="111" spans="1:10">
      <c r="A111" s="5">
        <f>BIL!I128</f>
        <v>110</v>
      </c>
      <c r="B111" s="7">
        <f>ROUND(BIL!J128,2)</f>
        <v>0</v>
      </c>
      <c r="C111" s="7">
        <f>ROUND(BIL!K128,2)</f>
        <v>0</v>
      </c>
      <c r="D111" s="7">
        <v>0</v>
      </c>
      <c r="E111" s="7">
        <v>0</v>
      </c>
      <c r="F111" s="254">
        <f t="shared" si="2"/>
        <v>0</v>
      </c>
      <c r="J111" s="8">
        <f t="shared" si="3"/>
        <v>0</v>
      </c>
    </row>
    <row r="112" spans="1:10">
      <c r="A112" s="5">
        <f>BIL!I129</f>
        <v>111</v>
      </c>
      <c r="B112" s="7">
        <f>ROUND(BIL!J129,2)</f>
        <v>0</v>
      </c>
      <c r="C112" s="7">
        <f>ROUND(BIL!K129,2)</f>
        <v>0</v>
      </c>
      <c r="D112" s="7">
        <v>0</v>
      </c>
      <c r="E112" s="7">
        <v>0</v>
      </c>
      <c r="F112" s="254">
        <f t="shared" si="2"/>
        <v>0</v>
      </c>
      <c r="J112" s="8">
        <f t="shared" si="3"/>
        <v>0</v>
      </c>
    </row>
    <row r="113" spans="1:10">
      <c r="A113" s="5">
        <f>BIL!I130</f>
        <v>112</v>
      </c>
      <c r="B113" s="7">
        <f>ROUND(BIL!J130,2)</f>
        <v>0</v>
      </c>
      <c r="C113" s="7">
        <f>ROUND(BIL!K130,2)</f>
        <v>0</v>
      </c>
      <c r="D113" s="7">
        <v>0</v>
      </c>
      <c r="E113" s="7">
        <v>0</v>
      </c>
      <c r="F113" s="254">
        <f t="shared" si="2"/>
        <v>0</v>
      </c>
      <c r="J113" s="8">
        <f t="shared" si="3"/>
        <v>0</v>
      </c>
    </row>
    <row r="114" spans="1:10">
      <c r="A114" s="5">
        <f>BIL!I131</f>
        <v>113</v>
      </c>
      <c r="B114" s="7">
        <f>ROUND(BIL!J131,2)</f>
        <v>0</v>
      </c>
      <c r="C114" s="7">
        <f>ROUND(BIL!K131,2)</f>
        <v>0</v>
      </c>
      <c r="D114" s="7">
        <v>0</v>
      </c>
      <c r="E114" s="7">
        <v>0</v>
      </c>
      <c r="F114" s="254">
        <f t="shared" si="2"/>
        <v>0</v>
      </c>
      <c r="J114" s="8">
        <f t="shared" si="3"/>
        <v>0</v>
      </c>
    </row>
    <row r="115" spans="1:10">
      <c r="A115" s="5">
        <f>BIL!I132</f>
        <v>114</v>
      </c>
      <c r="B115" s="7">
        <f>ROUND(BIL!J132,2)</f>
        <v>0</v>
      </c>
      <c r="C115" s="7">
        <f>ROUND(BIL!K132,2)</f>
        <v>0</v>
      </c>
      <c r="D115" s="7">
        <v>0</v>
      </c>
      <c r="E115" s="7">
        <v>0</v>
      </c>
      <c r="F115" s="254">
        <f t="shared" si="2"/>
        <v>0</v>
      </c>
      <c r="J115" s="8">
        <f t="shared" si="3"/>
        <v>0</v>
      </c>
    </row>
    <row r="116" spans="1:10">
      <c r="A116" s="5">
        <f>BIL!I133</f>
        <v>115</v>
      </c>
      <c r="B116" s="7">
        <f>ROUND(BIL!J133,2)</f>
        <v>0</v>
      </c>
      <c r="C116" s="7">
        <f>ROUND(BIL!K133,2)</f>
        <v>0</v>
      </c>
      <c r="D116" s="7">
        <v>0</v>
      </c>
      <c r="E116" s="7">
        <v>0</v>
      </c>
      <c r="F116" s="254">
        <f t="shared" si="2"/>
        <v>0</v>
      </c>
      <c r="J116" s="8">
        <f t="shared" si="3"/>
        <v>0</v>
      </c>
    </row>
    <row r="117" spans="1:10">
      <c r="A117" s="5">
        <f>BIL!I134</f>
        <v>116</v>
      </c>
      <c r="B117" s="7">
        <f>ROUND(BIL!J134,2)</f>
        <v>0</v>
      </c>
      <c r="C117" s="7">
        <f>ROUND(BIL!K134,2)</f>
        <v>0</v>
      </c>
      <c r="D117" s="7">
        <v>0</v>
      </c>
      <c r="E117" s="7">
        <v>0</v>
      </c>
      <c r="F117" s="254">
        <f t="shared" si="2"/>
        <v>0</v>
      </c>
      <c r="J117" s="8">
        <f t="shared" si="3"/>
        <v>0</v>
      </c>
    </row>
    <row r="118" spans="1:10">
      <c r="A118" s="5">
        <f>BIL!I135</f>
        <v>117</v>
      </c>
      <c r="B118" s="7">
        <f>ROUND(BIL!J135,2)</f>
        <v>0</v>
      </c>
      <c r="C118" s="7">
        <f>ROUND(BIL!K135,2)</f>
        <v>0</v>
      </c>
      <c r="D118" s="7">
        <v>0</v>
      </c>
      <c r="E118" s="7">
        <v>0</v>
      </c>
      <c r="F118" s="254">
        <f t="shared" si="2"/>
        <v>0</v>
      </c>
      <c r="J118" s="8">
        <f t="shared" si="3"/>
        <v>0</v>
      </c>
    </row>
    <row r="119" spans="1:10">
      <c r="A119" s="5">
        <f>BIL!I136</f>
        <v>118</v>
      </c>
      <c r="B119" s="7">
        <f>ROUND(BIL!J136,2)</f>
        <v>0</v>
      </c>
      <c r="C119" s="7">
        <f>ROUND(BIL!K136,2)</f>
        <v>0</v>
      </c>
      <c r="D119" s="7">
        <v>0</v>
      </c>
      <c r="E119" s="7">
        <v>0</v>
      </c>
      <c r="F119" s="254">
        <f t="shared" si="2"/>
        <v>0</v>
      </c>
      <c r="J119" s="8">
        <f t="shared" si="3"/>
        <v>0</v>
      </c>
    </row>
    <row r="120" spans="1:10">
      <c r="A120" s="5">
        <f>BIL!I137</f>
        <v>119</v>
      </c>
      <c r="B120" s="7">
        <f>ROUND(BIL!J137,2)</f>
        <v>0</v>
      </c>
      <c r="C120" s="7">
        <f>ROUND(BIL!K137,2)</f>
        <v>0</v>
      </c>
      <c r="D120" s="7">
        <v>0</v>
      </c>
      <c r="E120" s="7">
        <v>0</v>
      </c>
      <c r="F120" s="254">
        <f t="shared" si="2"/>
        <v>0</v>
      </c>
      <c r="J120" s="8">
        <f t="shared" si="3"/>
        <v>0</v>
      </c>
    </row>
    <row r="121" spans="1:10">
      <c r="A121" s="5">
        <f>BIL!I138</f>
        <v>120</v>
      </c>
      <c r="B121" s="7">
        <f>ROUND(BIL!J138,2)</f>
        <v>0</v>
      </c>
      <c r="C121" s="7">
        <f>ROUND(BIL!K138,2)</f>
        <v>0</v>
      </c>
      <c r="D121" s="7">
        <v>0</v>
      </c>
      <c r="E121" s="7">
        <v>0</v>
      </c>
      <c r="F121" s="254">
        <f t="shared" si="2"/>
        <v>0</v>
      </c>
      <c r="J121" s="8">
        <f t="shared" si="3"/>
        <v>0</v>
      </c>
    </row>
    <row r="122" spans="1:10">
      <c r="A122" s="5">
        <f>BIL!I139</f>
        <v>121</v>
      </c>
      <c r="B122" s="7">
        <f>ROUND(BIL!J139,2)</f>
        <v>0</v>
      </c>
      <c r="C122" s="7">
        <f>ROUND(BIL!K139,2)</f>
        <v>0</v>
      </c>
      <c r="D122" s="7">
        <v>0</v>
      </c>
      <c r="E122" s="7">
        <v>0</v>
      </c>
      <c r="F122" s="254">
        <f t="shared" si="2"/>
        <v>0</v>
      </c>
      <c r="J122" s="8">
        <f t="shared" si="3"/>
        <v>0</v>
      </c>
    </row>
    <row r="123" spans="1:10">
      <c r="A123" s="5">
        <f>BIL!I140</f>
        <v>122</v>
      </c>
      <c r="B123" s="7">
        <f>ROUND(BIL!J140,2)</f>
        <v>0</v>
      </c>
      <c r="C123" s="7">
        <f>ROUND(BIL!K140,2)</f>
        <v>0</v>
      </c>
      <c r="D123" s="7">
        <v>0</v>
      </c>
      <c r="E123" s="7">
        <v>0</v>
      </c>
      <c r="F123" s="254">
        <f t="shared" si="2"/>
        <v>0</v>
      </c>
      <c r="J123" s="8">
        <f t="shared" si="3"/>
        <v>0</v>
      </c>
    </row>
    <row r="124" spans="1:10">
      <c r="A124" s="5">
        <f>BIL!I141</f>
        <v>123</v>
      </c>
      <c r="B124" s="7">
        <f>ROUND(BIL!J141,2)</f>
        <v>0</v>
      </c>
      <c r="C124" s="7">
        <f>ROUND(BIL!K141,2)</f>
        <v>0</v>
      </c>
      <c r="D124" s="7">
        <v>0</v>
      </c>
      <c r="E124" s="7">
        <v>0</v>
      </c>
      <c r="F124" s="254">
        <f t="shared" si="2"/>
        <v>0</v>
      </c>
      <c r="J124" s="8">
        <f t="shared" si="3"/>
        <v>0</v>
      </c>
    </row>
    <row r="125" spans="1:10">
      <c r="A125" s="5">
        <f>BIL!I142</f>
        <v>124</v>
      </c>
      <c r="B125" s="7">
        <f>ROUND(BIL!J142,2)</f>
        <v>0</v>
      </c>
      <c r="C125" s="7">
        <f>ROUND(BIL!K142,2)</f>
        <v>0</v>
      </c>
      <c r="D125" s="7">
        <v>0</v>
      </c>
      <c r="E125" s="7">
        <v>0</v>
      </c>
      <c r="F125" s="254">
        <f t="shared" si="2"/>
        <v>0</v>
      </c>
      <c r="J125" s="8">
        <f t="shared" si="3"/>
        <v>0</v>
      </c>
    </row>
    <row r="126" spans="1:10">
      <c r="A126" s="5">
        <f>BIL!I143</f>
        <v>125</v>
      </c>
      <c r="B126" s="7">
        <f>ROUND(BIL!J143,2)</f>
        <v>0</v>
      </c>
      <c r="C126" s="7">
        <f>ROUND(BIL!K143,2)</f>
        <v>0</v>
      </c>
      <c r="D126" s="7">
        <v>0</v>
      </c>
      <c r="E126" s="7">
        <v>0</v>
      </c>
      <c r="F126" s="254">
        <f t="shared" si="2"/>
        <v>0</v>
      </c>
      <c r="J126" s="8">
        <f t="shared" si="3"/>
        <v>0</v>
      </c>
    </row>
    <row r="127" spans="1:10">
      <c r="A127" s="5">
        <f>BIL!I144</f>
        <v>126</v>
      </c>
      <c r="B127" s="7">
        <f>ROUND(BIL!J144,2)</f>
        <v>0</v>
      </c>
      <c r="C127" s="7">
        <f>ROUND(BIL!K144,2)</f>
        <v>0</v>
      </c>
      <c r="D127" s="7">
        <v>0</v>
      </c>
      <c r="E127" s="7">
        <v>0</v>
      </c>
      <c r="F127" s="254">
        <f t="shared" si="2"/>
        <v>0</v>
      </c>
      <c r="J127" s="8">
        <f t="shared" si="3"/>
        <v>0</v>
      </c>
    </row>
    <row r="128" spans="1:10">
      <c r="A128" s="5">
        <f>BIL!I145</f>
        <v>127</v>
      </c>
      <c r="B128" s="7">
        <f>ROUND(BIL!J145,2)</f>
        <v>0</v>
      </c>
      <c r="C128" s="7">
        <f>ROUND(BIL!K145,2)</f>
        <v>0</v>
      </c>
      <c r="D128" s="7">
        <v>0</v>
      </c>
      <c r="E128" s="7">
        <v>0</v>
      </c>
      <c r="F128" s="254">
        <f t="shared" si="2"/>
        <v>0</v>
      </c>
      <c r="J128" s="8">
        <f t="shared" si="3"/>
        <v>0</v>
      </c>
    </row>
    <row r="129" spans="1:10">
      <c r="A129" s="5">
        <f>BIL!I146</f>
        <v>128</v>
      </c>
      <c r="B129" s="7">
        <f>ROUND(BIL!J146,2)</f>
        <v>0</v>
      </c>
      <c r="C129" s="7">
        <f>ROUND(BIL!K146,2)</f>
        <v>0</v>
      </c>
      <c r="D129" s="7">
        <v>0</v>
      </c>
      <c r="E129" s="7">
        <v>0</v>
      </c>
      <c r="F129" s="254">
        <f t="shared" si="2"/>
        <v>0</v>
      </c>
      <c r="J129" s="8">
        <f t="shared" si="3"/>
        <v>0</v>
      </c>
    </row>
    <row r="130" spans="1:10">
      <c r="A130" s="5">
        <f>BIL!I147</f>
        <v>129</v>
      </c>
      <c r="B130" s="7">
        <f>ROUND(BIL!J147,2)</f>
        <v>0</v>
      </c>
      <c r="C130" s="7">
        <f>ROUND(BIL!K147,2)</f>
        <v>0</v>
      </c>
      <c r="D130" s="7">
        <v>0</v>
      </c>
      <c r="E130" s="7">
        <v>0</v>
      </c>
      <c r="F130" s="254">
        <f t="shared" ref="F130:F192" si="4">A130/100*B130+A130/50*C130</f>
        <v>0</v>
      </c>
      <c r="J130" s="8">
        <f t="shared" si="3"/>
        <v>0</v>
      </c>
    </row>
    <row r="131" spans="1:10">
      <c r="A131" s="5">
        <f>BIL!I148</f>
        <v>130</v>
      </c>
      <c r="B131" s="7">
        <f>ROUND(BIL!J148,2)</f>
        <v>0</v>
      </c>
      <c r="C131" s="7">
        <f>ROUND(BIL!K148,2)</f>
        <v>0</v>
      </c>
      <c r="D131" s="7">
        <v>0</v>
      </c>
      <c r="E131" s="7">
        <v>0</v>
      </c>
      <c r="F131" s="254">
        <f t="shared" si="4"/>
        <v>0</v>
      </c>
      <c r="J131" s="8">
        <f t="shared" ref="J131:J194" si="5">ABS(B131-ROUND(B131,2))+ABS(C131-ROUND(C131,2))</f>
        <v>0</v>
      </c>
    </row>
    <row r="132" spans="1:10">
      <c r="A132" s="5">
        <f>BIL!I149</f>
        <v>131</v>
      </c>
      <c r="B132" s="7">
        <f>ROUND(BIL!J149,2)</f>
        <v>0</v>
      </c>
      <c r="C132" s="7">
        <f>ROUND(BIL!K149,2)</f>
        <v>0</v>
      </c>
      <c r="D132" s="7">
        <v>0</v>
      </c>
      <c r="E132" s="7">
        <v>0</v>
      </c>
      <c r="F132" s="254">
        <f t="shared" si="4"/>
        <v>0</v>
      </c>
      <c r="J132" s="8">
        <f t="shared" si="5"/>
        <v>0</v>
      </c>
    </row>
    <row r="133" spans="1:10">
      <c r="A133" s="5">
        <f>BIL!I150</f>
        <v>132</v>
      </c>
      <c r="B133" s="7">
        <f>ROUND(BIL!J150,2)</f>
        <v>0</v>
      </c>
      <c r="C133" s="7">
        <f>ROUND(BIL!K150,2)</f>
        <v>0</v>
      </c>
      <c r="D133" s="7">
        <v>0</v>
      </c>
      <c r="E133" s="7">
        <v>0</v>
      </c>
      <c r="F133" s="254">
        <f t="shared" si="4"/>
        <v>0</v>
      </c>
      <c r="J133" s="8">
        <f t="shared" si="5"/>
        <v>0</v>
      </c>
    </row>
    <row r="134" spans="1:10">
      <c r="A134" s="5">
        <f>BIL!I151</f>
        <v>133</v>
      </c>
      <c r="B134" s="7">
        <f>ROUND(BIL!J151,2)</f>
        <v>0</v>
      </c>
      <c r="C134" s="7">
        <f>ROUND(BIL!K151,2)</f>
        <v>0</v>
      </c>
      <c r="D134" s="7">
        <v>0</v>
      </c>
      <c r="E134" s="7">
        <v>0</v>
      </c>
      <c r="F134" s="254">
        <f t="shared" si="4"/>
        <v>0</v>
      </c>
      <c r="J134" s="8">
        <f t="shared" si="5"/>
        <v>0</v>
      </c>
    </row>
    <row r="135" spans="1:10">
      <c r="A135" s="5">
        <f>BIL!I152</f>
        <v>134</v>
      </c>
      <c r="B135" s="7">
        <f>ROUND(BIL!J152,2)</f>
        <v>0</v>
      </c>
      <c r="C135" s="7">
        <f>ROUND(BIL!K152,2)</f>
        <v>0</v>
      </c>
      <c r="D135" s="7">
        <v>0</v>
      </c>
      <c r="E135" s="7">
        <v>0</v>
      </c>
      <c r="F135" s="254">
        <f t="shared" si="4"/>
        <v>0</v>
      </c>
      <c r="J135" s="8">
        <f t="shared" si="5"/>
        <v>0</v>
      </c>
    </row>
    <row r="136" spans="1:10">
      <c r="A136" s="5">
        <f>BIL!I153</f>
        <v>135</v>
      </c>
      <c r="B136" s="7">
        <f>ROUND(BIL!J153,2)</f>
        <v>0</v>
      </c>
      <c r="C136" s="7">
        <f>ROUND(BIL!K153,2)</f>
        <v>0</v>
      </c>
      <c r="D136" s="7">
        <v>0</v>
      </c>
      <c r="E136" s="7">
        <v>0</v>
      </c>
      <c r="F136" s="254">
        <f t="shared" si="4"/>
        <v>0</v>
      </c>
      <c r="J136" s="8">
        <f t="shared" si="5"/>
        <v>0</v>
      </c>
    </row>
    <row r="137" spans="1:10">
      <c r="A137" s="5">
        <f>BIL!I154</f>
        <v>136</v>
      </c>
      <c r="B137" s="7">
        <f>ROUND(BIL!J154,2)</f>
        <v>0</v>
      </c>
      <c r="C137" s="7">
        <f>ROUND(BIL!K154,2)</f>
        <v>0</v>
      </c>
      <c r="D137" s="7">
        <v>0</v>
      </c>
      <c r="E137" s="7">
        <v>0</v>
      </c>
      <c r="F137" s="254">
        <f t="shared" si="4"/>
        <v>0</v>
      </c>
      <c r="J137" s="8">
        <f t="shared" si="5"/>
        <v>0</v>
      </c>
    </row>
    <row r="138" spans="1:10">
      <c r="A138" s="5">
        <f>BIL!I155</f>
        <v>137</v>
      </c>
      <c r="B138" s="7">
        <f>ROUND(BIL!J155,2)</f>
        <v>0</v>
      </c>
      <c r="C138" s="7">
        <f>ROUND(BIL!K155,2)</f>
        <v>0</v>
      </c>
      <c r="D138" s="7">
        <v>0</v>
      </c>
      <c r="E138" s="7">
        <v>0</v>
      </c>
      <c r="F138" s="254">
        <f t="shared" si="4"/>
        <v>0</v>
      </c>
      <c r="J138" s="8">
        <f t="shared" si="5"/>
        <v>0</v>
      </c>
    </row>
    <row r="139" spans="1:10">
      <c r="A139" s="5">
        <f>BIL!I156</f>
        <v>138</v>
      </c>
      <c r="B139" s="7">
        <f>ROUND(BIL!J156,2)</f>
        <v>0</v>
      </c>
      <c r="C139" s="7">
        <f>ROUND(BIL!K156,2)</f>
        <v>0</v>
      </c>
      <c r="D139" s="7">
        <v>0</v>
      </c>
      <c r="E139" s="7">
        <v>0</v>
      </c>
      <c r="F139" s="254">
        <f t="shared" si="4"/>
        <v>0</v>
      </c>
      <c r="J139" s="8">
        <f t="shared" si="5"/>
        <v>0</v>
      </c>
    </row>
    <row r="140" spans="1:10">
      <c r="A140" s="5">
        <f>BIL!I157</f>
        <v>139</v>
      </c>
      <c r="B140" s="7">
        <f>ROUND(BIL!J157,2)</f>
        <v>0</v>
      </c>
      <c r="C140" s="7">
        <f>ROUND(BIL!K157,2)</f>
        <v>0</v>
      </c>
      <c r="D140" s="7">
        <v>0</v>
      </c>
      <c r="E140" s="7">
        <v>0</v>
      </c>
      <c r="F140" s="254">
        <f t="shared" si="4"/>
        <v>0</v>
      </c>
      <c r="J140" s="8">
        <f t="shared" si="5"/>
        <v>0</v>
      </c>
    </row>
    <row r="141" spans="1:10">
      <c r="A141" s="5">
        <f>BIL!I158</f>
        <v>140</v>
      </c>
      <c r="B141" s="7">
        <f>ROUND(BIL!J158,2)</f>
        <v>0</v>
      </c>
      <c r="C141" s="7">
        <f>ROUND(BIL!K158,2)</f>
        <v>0</v>
      </c>
      <c r="D141" s="7">
        <v>0</v>
      </c>
      <c r="E141" s="7">
        <v>0</v>
      </c>
      <c r="F141" s="254">
        <f t="shared" si="4"/>
        <v>0</v>
      </c>
      <c r="J141" s="8">
        <f t="shared" si="5"/>
        <v>0</v>
      </c>
    </row>
    <row r="142" spans="1:10">
      <c r="A142" s="5">
        <f>BIL!I159</f>
        <v>141</v>
      </c>
      <c r="B142" s="7">
        <f>ROUND(BIL!J159,2)</f>
        <v>0</v>
      </c>
      <c r="C142" s="7">
        <f>ROUND(BIL!K159,2)</f>
        <v>0</v>
      </c>
      <c r="D142" s="7">
        <v>0</v>
      </c>
      <c r="E142" s="7">
        <v>0</v>
      </c>
      <c r="F142" s="254">
        <f t="shared" si="4"/>
        <v>0</v>
      </c>
      <c r="J142" s="8">
        <f t="shared" si="5"/>
        <v>0</v>
      </c>
    </row>
    <row r="143" spans="1:10">
      <c r="A143" s="5">
        <f>BIL!I160</f>
        <v>142</v>
      </c>
      <c r="B143" s="7">
        <f>ROUND(BIL!J160,2)</f>
        <v>0</v>
      </c>
      <c r="C143" s="7">
        <f>ROUND(BIL!K160,2)</f>
        <v>0</v>
      </c>
      <c r="D143" s="7">
        <v>0</v>
      </c>
      <c r="E143" s="7">
        <v>0</v>
      </c>
      <c r="F143" s="254">
        <f t="shared" si="4"/>
        <v>0</v>
      </c>
      <c r="J143" s="8">
        <f t="shared" si="5"/>
        <v>0</v>
      </c>
    </row>
    <row r="144" spans="1:10">
      <c r="A144" s="5">
        <f>BIL!I161</f>
        <v>143</v>
      </c>
      <c r="B144" s="7">
        <f>ROUND(BIL!J161,2)</f>
        <v>0</v>
      </c>
      <c r="C144" s="7">
        <f>ROUND(BIL!K161,2)</f>
        <v>0</v>
      </c>
      <c r="D144" s="7">
        <v>0</v>
      </c>
      <c r="E144" s="7">
        <v>0</v>
      </c>
      <c r="F144" s="254">
        <f t="shared" si="4"/>
        <v>0</v>
      </c>
      <c r="J144" s="8">
        <f t="shared" si="5"/>
        <v>0</v>
      </c>
    </row>
    <row r="145" spans="1:10">
      <c r="A145" s="5">
        <f>BIL!I162</f>
        <v>144</v>
      </c>
      <c r="B145" s="7">
        <f>ROUND(BIL!J162,2)</f>
        <v>0</v>
      </c>
      <c r="C145" s="7">
        <f>ROUND(BIL!K162,2)</f>
        <v>0</v>
      </c>
      <c r="D145" s="7">
        <v>0</v>
      </c>
      <c r="E145" s="7">
        <v>0</v>
      </c>
      <c r="F145" s="254">
        <f t="shared" si="4"/>
        <v>0</v>
      </c>
      <c r="J145" s="8">
        <f t="shared" si="5"/>
        <v>0</v>
      </c>
    </row>
    <row r="146" spans="1:10">
      <c r="A146" s="5">
        <f>BIL!I164</f>
        <v>145</v>
      </c>
      <c r="B146" s="7">
        <f>ROUND(BIL!J164,2)</f>
        <v>0</v>
      </c>
      <c r="C146" s="7">
        <f>ROUND(BIL!K164,2)</f>
        <v>0</v>
      </c>
      <c r="D146" s="7">
        <v>0</v>
      </c>
      <c r="E146" s="7">
        <v>0</v>
      </c>
      <c r="F146" s="254">
        <f t="shared" si="4"/>
        <v>0</v>
      </c>
      <c r="J146" s="8">
        <f t="shared" si="5"/>
        <v>0</v>
      </c>
    </row>
    <row r="147" spans="1:10">
      <c r="A147" s="5">
        <f>BIL!I165</f>
        <v>146</v>
      </c>
      <c r="B147" s="7">
        <f>ROUND(BIL!J165,2)</f>
        <v>0</v>
      </c>
      <c r="C147" s="7">
        <f>ROUND(BIL!K165,2)</f>
        <v>0</v>
      </c>
      <c r="D147" s="7">
        <v>0</v>
      </c>
      <c r="E147" s="7">
        <v>0</v>
      </c>
      <c r="F147" s="254">
        <f t="shared" si="4"/>
        <v>0</v>
      </c>
      <c r="J147" s="8">
        <f t="shared" si="5"/>
        <v>0</v>
      </c>
    </row>
    <row r="148" spans="1:10">
      <c r="A148" s="5">
        <f>BIL!I166</f>
        <v>147</v>
      </c>
      <c r="B148" s="7">
        <f>ROUND(BIL!J166,2)</f>
        <v>0</v>
      </c>
      <c r="C148" s="7">
        <f>ROUND(BIL!K166,2)</f>
        <v>0</v>
      </c>
      <c r="D148" s="7">
        <v>0</v>
      </c>
      <c r="E148" s="7">
        <v>0</v>
      </c>
      <c r="F148" s="254">
        <f t="shared" si="4"/>
        <v>0</v>
      </c>
      <c r="J148" s="8">
        <f t="shared" si="5"/>
        <v>0</v>
      </c>
    </row>
    <row r="149" spans="1:10">
      <c r="A149" s="5">
        <f>BIL!I167</f>
        <v>148</v>
      </c>
      <c r="B149" s="7">
        <f>ROUND(BIL!J167,2)</f>
        <v>0</v>
      </c>
      <c r="C149" s="7">
        <f>ROUND(BIL!K167,2)</f>
        <v>0</v>
      </c>
      <c r="D149" s="7">
        <v>0</v>
      </c>
      <c r="E149" s="7">
        <v>0</v>
      </c>
      <c r="F149" s="254">
        <f t="shared" si="4"/>
        <v>0</v>
      </c>
      <c r="J149" s="8">
        <f t="shared" si="5"/>
        <v>0</v>
      </c>
    </row>
    <row r="150" spans="1:10">
      <c r="A150" s="5">
        <f>BIL!I168</f>
        <v>149</v>
      </c>
      <c r="B150" s="7">
        <f>ROUND(BIL!J168,2)</f>
        <v>0</v>
      </c>
      <c r="C150" s="7">
        <f>ROUND(BIL!K168,2)</f>
        <v>0</v>
      </c>
      <c r="D150" s="7">
        <v>0</v>
      </c>
      <c r="E150" s="7">
        <v>0</v>
      </c>
      <c r="F150" s="254">
        <f t="shared" si="4"/>
        <v>0</v>
      </c>
      <c r="J150" s="8">
        <f t="shared" si="5"/>
        <v>0</v>
      </c>
    </row>
    <row r="151" spans="1:10">
      <c r="A151" s="5">
        <f>BIL!I169</f>
        <v>150</v>
      </c>
      <c r="B151" s="7">
        <f>ROUND(BIL!J169,2)</f>
        <v>0</v>
      </c>
      <c r="C151" s="7">
        <f>ROUND(BIL!K169,2)</f>
        <v>0</v>
      </c>
      <c r="D151" s="7">
        <v>0</v>
      </c>
      <c r="E151" s="7">
        <v>0</v>
      </c>
      <c r="F151" s="254">
        <f t="shared" si="4"/>
        <v>0</v>
      </c>
      <c r="J151" s="8">
        <f t="shared" si="5"/>
        <v>0</v>
      </c>
    </row>
    <row r="152" spans="1:10">
      <c r="A152" s="5">
        <f>BIL!I170</f>
        <v>151</v>
      </c>
      <c r="B152" s="7">
        <f>ROUND(BIL!J170,2)</f>
        <v>0</v>
      </c>
      <c r="C152" s="7">
        <f>ROUND(BIL!K170,2)</f>
        <v>0</v>
      </c>
      <c r="D152" s="7">
        <v>0</v>
      </c>
      <c r="E152" s="7">
        <v>0</v>
      </c>
      <c r="F152" s="254">
        <f t="shared" si="4"/>
        <v>0</v>
      </c>
      <c r="J152" s="8">
        <f t="shared" si="5"/>
        <v>0</v>
      </c>
    </row>
    <row r="153" spans="1:10">
      <c r="A153" s="5">
        <f>BIL!I171</f>
        <v>152</v>
      </c>
      <c r="B153" s="7">
        <f>ROUND(BIL!J171,2)</f>
        <v>0</v>
      </c>
      <c r="C153" s="7">
        <f>ROUND(BIL!K171,2)</f>
        <v>0</v>
      </c>
      <c r="D153" s="7">
        <v>0</v>
      </c>
      <c r="E153" s="7">
        <v>0</v>
      </c>
      <c r="F153" s="254">
        <f t="shared" si="4"/>
        <v>0</v>
      </c>
      <c r="J153" s="8">
        <f t="shared" si="5"/>
        <v>0</v>
      </c>
    </row>
    <row r="154" spans="1:10">
      <c r="A154" s="5">
        <f>BIL!I172</f>
        <v>153</v>
      </c>
      <c r="B154" s="7">
        <f>ROUND(BIL!J172,2)</f>
        <v>0</v>
      </c>
      <c r="C154" s="7">
        <f>ROUND(BIL!K172,2)</f>
        <v>0</v>
      </c>
      <c r="D154" s="7">
        <v>0</v>
      </c>
      <c r="E154" s="7">
        <v>0</v>
      </c>
      <c r="F154" s="254">
        <f t="shared" si="4"/>
        <v>0</v>
      </c>
      <c r="J154" s="8">
        <f t="shared" si="5"/>
        <v>0</v>
      </c>
    </row>
    <row r="155" spans="1:10">
      <c r="A155" s="5">
        <f>BIL!I173</f>
        <v>154</v>
      </c>
      <c r="B155" s="7">
        <f>ROUND(BIL!J173,2)</f>
        <v>0</v>
      </c>
      <c r="C155" s="7">
        <f>ROUND(BIL!K173,2)</f>
        <v>0</v>
      </c>
      <c r="D155" s="7">
        <v>0</v>
      </c>
      <c r="E155" s="7">
        <v>0</v>
      </c>
      <c r="F155" s="254">
        <f t="shared" si="4"/>
        <v>0</v>
      </c>
      <c r="J155" s="8">
        <f t="shared" si="5"/>
        <v>0</v>
      </c>
    </row>
    <row r="156" spans="1:10">
      <c r="A156" s="5">
        <f>BIL!I174</f>
        <v>155</v>
      </c>
      <c r="B156" s="7">
        <f>ROUND(BIL!J174,2)</f>
        <v>0</v>
      </c>
      <c r="C156" s="7">
        <f>ROUND(BIL!K174,2)</f>
        <v>0</v>
      </c>
      <c r="D156" s="7">
        <v>0</v>
      </c>
      <c r="E156" s="7">
        <v>0</v>
      </c>
      <c r="F156" s="254">
        <f t="shared" si="4"/>
        <v>0</v>
      </c>
      <c r="J156" s="8">
        <f t="shared" si="5"/>
        <v>0</v>
      </c>
    </row>
    <row r="157" spans="1:10">
      <c r="A157" s="5">
        <f>BIL!I175</f>
        <v>156</v>
      </c>
      <c r="B157" s="7">
        <f>ROUND(BIL!J175,2)</f>
        <v>0</v>
      </c>
      <c r="C157" s="7">
        <f>ROUND(BIL!K175,2)</f>
        <v>0</v>
      </c>
      <c r="D157" s="7">
        <v>0</v>
      </c>
      <c r="E157" s="7">
        <v>0</v>
      </c>
      <c r="F157" s="254">
        <f t="shared" si="4"/>
        <v>0</v>
      </c>
      <c r="J157" s="8">
        <f t="shared" si="5"/>
        <v>0</v>
      </c>
    </row>
    <row r="158" spans="1:10">
      <c r="A158" s="5">
        <f>BIL!I176</f>
        <v>157</v>
      </c>
      <c r="B158" s="7">
        <f>ROUND(BIL!J176,2)</f>
        <v>0</v>
      </c>
      <c r="C158" s="7">
        <f>ROUND(BIL!K176,2)</f>
        <v>0</v>
      </c>
      <c r="D158" s="7">
        <v>0</v>
      </c>
      <c r="E158" s="7">
        <v>0</v>
      </c>
      <c r="F158" s="254">
        <f t="shared" si="4"/>
        <v>0</v>
      </c>
      <c r="J158" s="8">
        <f t="shared" si="5"/>
        <v>0</v>
      </c>
    </row>
    <row r="159" spans="1:10">
      <c r="A159" s="5">
        <f>BIL!I177</f>
        <v>158</v>
      </c>
      <c r="B159" s="7">
        <f>ROUND(BIL!J177,2)</f>
        <v>0</v>
      </c>
      <c r="C159" s="7">
        <f>ROUND(BIL!K177,2)</f>
        <v>0</v>
      </c>
      <c r="D159" s="7">
        <v>0</v>
      </c>
      <c r="E159" s="7">
        <v>0</v>
      </c>
      <c r="F159" s="254">
        <f t="shared" si="4"/>
        <v>0</v>
      </c>
      <c r="J159" s="8">
        <f t="shared" si="5"/>
        <v>0</v>
      </c>
    </row>
    <row r="160" spans="1:10">
      <c r="A160" s="5">
        <f>BIL!I178</f>
        <v>159</v>
      </c>
      <c r="B160" s="7">
        <f>ROUND(BIL!J178,2)</f>
        <v>0</v>
      </c>
      <c r="C160" s="7">
        <f>ROUND(BIL!K178,2)</f>
        <v>0</v>
      </c>
      <c r="D160" s="7">
        <v>0</v>
      </c>
      <c r="E160" s="7">
        <v>0</v>
      </c>
      <c r="F160" s="254">
        <f t="shared" si="4"/>
        <v>0</v>
      </c>
      <c r="J160" s="8">
        <f t="shared" si="5"/>
        <v>0</v>
      </c>
    </row>
    <row r="161" spans="1:10">
      <c r="A161" s="5">
        <f>BIL!I179</f>
        <v>160</v>
      </c>
      <c r="B161" s="7">
        <f>ROUND(BIL!J179,2)</f>
        <v>0</v>
      </c>
      <c r="C161" s="7">
        <f>ROUND(BIL!K179,2)</f>
        <v>0</v>
      </c>
      <c r="D161" s="7">
        <v>0</v>
      </c>
      <c r="E161" s="7">
        <v>0</v>
      </c>
      <c r="F161" s="254">
        <f t="shared" si="4"/>
        <v>0</v>
      </c>
      <c r="J161" s="8">
        <f t="shared" si="5"/>
        <v>0</v>
      </c>
    </row>
    <row r="162" spans="1:10">
      <c r="A162" s="5">
        <f>BIL!I180</f>
        <v>161</v>
      </c>
      <c r="B162" s="7">
        <f>ROUND(BIL!J180,2)</f>
        <v>0</v>
      </c>
      <c r="C162" s="7">
        <f>ROUND(BIL!K180,2)</f>
        <v>0</v>
      </c>
      <c r="D162" s="7">
        <v>0</v>
      </c>
      <c r="E162" s="7">
        <v>0</v>
      </c>
      <c r="F162" s="254">
        <f t="shared" si="4"/>
        <v>0</v>
      </c>
      <c r="J162" s="8">
        <f t="shared" si="5"/>
        <v>0</v>
      </c>
    </row>
    <row r="163" spans="1:10">
      <c r="A163" s="5">
        <f>BIL!I181</f>
        <v>162</v>
      </c>
      <c r="B163" s="7">
        <f>ROUND(BIL!J181,2)</f>
        <v>0</v>
      </c>
      <c r="C163" s="7">
        <f>ROUND(BIL!K181,2)</f>
        <v>0</v>
      </c>
      <c r="D163" s="7">
        <v>0</v>
      </c>
      <c r="E163" s="7">
        <v>0</v>
      </c>
      <c r="F163" s="254">
        <f t="shared" si="4"/>
        <v>0</v>
      </c>
      <c r="J163" s="8">
        <f t="shared" si="5"/>
        <v>0</v>
      </c>
    </row>
    <row r="164" spans="1:10">
      <c r="A164" s="5">
        <f>BIL!I182</f>
        <v>163</v>
      </c>
      <c r="B164" s="7">
        <f>ROUND(BIL!J182,2)</f>
        <v>0</v>
      </c>
      <c r="C164" s="7">
        <f>ROUND(BIL!K182,2)</f>
        <v>0</v>
      </c>
      <c r="D164" s="7">
        <v>0</v>
      </c>
      <c r="E164" s="7">
        <v>0</v>
      </c>
      <c r="F164" s="254">
        <f t="shared" si="4"/>
        <v>0</v>
      </c>
      <c r="J164" s="8">
        <f t="shared" si="5"/>
        <v>0</v>
      </c>
    </row>
    <row r="165" spans="1:10">
      <c r="A165" s="5">
        <f>BIL!I183</f>
        <v>164</v>
      </c>
      <c r="B165" s="7">
        <f>ROUND(BIL!J183,2)</f>
        <v>0</v>
      </c>
      <c r="C165" s="7">
        <f>ROUND(BIL!K183,2)</f>
        <v>0</v>
      </c>
      <c r="D165" s="7">
        <v>0</v>
      </c>
      <c r="E165" s="7">
        <v>0</v>
      </c>
      <c r="F165" s="254">
        <f t="shared" si="4"/>
        <v>0</v>
      </c>
      <c r="J165" s="8">
        <f t="shared" si="5"/>
        <v>0</v>
      </c>
    </row>
    <row r="166" spans="1:10">
      <c r="A166" s="5">
        <f>BIL!I184</f>
        <v>165</v>
      </c>
      <c r="B166" s="7">
        <f>ROUND(BIL!J184,2)</f>
        <v>0</v>
      </c>
      <c r="C166" s="7">
        <f>ROUND(BIL!K184,2)</f>
        <v>0</v>
      </c>
      <c r="D166" s="7">
        <v>0</v>
      </c>
      <c r="E166" s="7">
        <v>0</v>
      </c>
      <c r="F166" s="254">
        <f t="shared" si="4"/>
        <v>0</v>
      </c>
      <c r="J166" s="8">
        <f t="shared" si="5"/>
        <v>0</v>
      </c>
    </row>
    <row r="167" spans="1:10">
      <c r="A167" s="5">
        <f>BIL!I185</f>
        <v>166</v>
      </c>
      <c r="B167" s="7">
        <f>ROUND(BIL!J185,2)</f>
        <v>0</v>
      </c>
      <c r="C167" s="7">
        <f>ROUND(BIL!K185,2)</f>
        <v>0</v>
      </c>
      <c r="D167" s="7">
        <v>0</v>
      </c>
      <c r="E167" s="7">
        <v>0</v>
      </c>
      <c r="F167" s="254">
        <f t="shared" si="4"/>
        <v>0</v>
      </c>
      <c r="J167" s="8">
        <f t="shared" si="5"/>
        <v>0</v>
      </c>
    </row>
    <row r="168" spans="1:10">
      <c r="A168" s="5">
        <f>BIL!I186</f>
        <v>167</v>
      </c>
      <c r="B168" s="7">
        <f>ROUND(BIL!J186,2)</f>
        <v>0</v>
      </c>
      <c r="C168" s="7">
        <f>ROUND(BIL!K186,2)</f>
        <v>0</v>
      </c>
      <c r="D168" s="7">
        <v>0</v>
      </c>
      <c r="E168" s="7">
        <v>0</v>
      </c>
      <c r="F168" s="254">
        <f t="shared" si="4"/>
        <v>0</v>
      </c>
      <c r="J168" s="8">
        <f t="shared" si="5"/>
        <v>0</v>
      </c>
    </row>
    <row r="169" spans="1:10">
      <c r="A169" s="5">
        <f>BIL!I187</f>
        <v>168</v>
      </c>
      <c r="B169" s="7">
        <f>ROUND(BIL!J187,2)</f>
        <v>0</v>
      </c>
      <c r="C169" s="7">
        <f>ROUND(BIL!K187,2)</f>
        <v>0</v>
      </c>
      <c r="D169" s="7">
        <v>0</v>
      </c>
      <c r="E169" s="7">
        <v>0</v>
      </c>
      <c r="F169" s="254">
        <f t="shared" si="4"/>
        <v>0</v>
      </c>
      <c r="J169" s="8">
        <f t="shared" si="5"/>
        <v>0</v>
      </c>
    </row>
    <row r="170" spans="1:10">
      <c r="A170" s="5">
        <f>BIL!I188</f>
        <v>169</v>
      </c>
      <c r="B170" s="7">
        <f>ROUND(BIL!J188,2)</f>
        <v>0</v>
      </c>
      <c r="C170" s="7">
        <f>ROUND(BIL!K188,2)</f>
        <v>0</v>
      </c>
      <c r="D170" s="7">
        <v>0</v>
      </c>
      <c r="E170" s="7">
        <v>0</v>
      </c>
      <c r="F170" s="254">
        <f t="shared" si="4"/>
        <v>0</v>
      </c>
      <c r="J170" s="8">
        <f t="shared" si="5"/>
        <v>0</v>
      </c>
    </row>
    <row r="171" spans="1:10">
      <c r="A171" s="5">
        <f>BIL!I189</f>
        <v>170</v>
      </c>
      <c r="B171" s="7">
        <f>ROUND(BIL!J189,2)</f>
        <v>0</v>
      </c>
      <c r="C171" s="7">
        <f>ROUND(BIL!K189,2)</f>
        <v>0</v>
      </c>
      <c r="D171" s="7">
        <v>0</v>
      </c>
      <c r="E171" s="7">
        <v>0</v>
      </c>
      <c r="F171" s="254">
        <f t="shared" si="4"/>
        <v>0</v>
      </c>
      <c r="J171" s="8">
        <f t="shared" si="5"/>
        <v>0</v>
      </c>
    </row>
    <row r="172" spans="1:10">
      <c r="A172" s="5">
        <f>BIL!I190</f>
        <v>171</v>
      </c>
      <c r="B172" s="7">
        <f>ROUND(BIL!J190,2)</f>
        <v>0</v>
      </c>
      <c r="C172" s="7">
        <f>ROUND(BIL!K190,2)</f>
        <v>0</v>
      </c>
      <c r="D172" s="7">
        <v>0</v>
      </c>
      <c r="E172" s="7">
        <v>0</v>
      </c>
      <c r="F172" s="254">
        <f t="shared" si="4"/>
        <v>0</v>
      </c>
      <c r="J172" s="8">
        <f t="shared" si="5"/>
        <v>0</v>
      </c>
    </row>
    <row r="173" spans="1:10">
      <c r="A173" s="5">
        <f>BIL!I191</f>
        <v>172</v>
      </c>
      <c r="B173" s="7">
        <f>ROUND(BIL!J191,2)</f>
        <v>0</v>
      </c>
      <c r="C173" s="7">
        <f>ROUND(BIL!K191,2)</f>
        <v>0</v>
      </c>
      <c r="D173" s="7">
        <v>0</v>
      </c>
      <c r="E173" s="7">
        <v>0</v>
      </c>
      <c r="F173" s="254">
        <f t="shared" si="4"/>
        <v>0</v>
      </c>
      <c r="J173" s="8">
        <f t="shared" si="5"/>
        <v>0</v>
      </c>
    </row>
    <row r="174" spans="1:10">
      <c r="A174" s="5">
        <f>BIL!I192</f>
        <v>173</v>
      </c>
      <c r="B174" s="7">
        <f>ROUND(BIL!J192,2)</f>
        <v>0</v>
      </c>
      <c r="C174" s="7">
        <f>ROUND(BIL!K192,2)</f>
        <v>0</v>
      </c>
      <c r="D174" s="7">
        <v>0</v>
      </c>
      <c r="E174" s="7">
        <v>0</v>
      </c>
      <c r="F174" s="254">
        <f t="shared" si="4"/>
        <v>0</v>
      </c>
      <c r="J174" s="8">
        <f t="shared" si="5"/>
        <v>0</v>
      </c>
    </row>
    <row r="175" spans="1:10">
      <c r="A175" s="5">
        <f>BIL!I193</f>
        <v>174</v>
      </c>
      <c r="B175" s="7">
        <f>ROUND(BIL!J193,2)</f>
        <v>0</v>
      </c>
      <c r="C175" s="7">
        <f>ROUND(BIL!K193,2)</f>
        <v>0</v>
      </c>
      <c r="D175" s="7">
        <v>0</v>
      </c>
      <c r="E175" s="7">
        <v>0</v>
      </c>
      <c r="F175" s="254">
        <f t="shared" si="4"/>
        <v>0</v>
      </c>
      <c r="J175" s="8">
        <f t="shared" si="5"/>
        <v>0</v>
      </c>
    </row>
    <row r="176" spans="1:10">
      <c r="A176" s="5">
        <f>BIL!I194</f>
        <v>175</v>
      </c>
      <c r="B176" s="7">
        <f>ROUND(BIL!J194,2)</f>
        <v>0</v>
      </c>
      <c r="C176" s="7">
        <f>ROUND(BIL!K194,2)</f>
        <v>0</v>
      </c>
      <c r="D176" s="7">
        <v>0</v>
      </c>
      <c r="E176" s="7">
        <v>0</v>
      </c>
      <c r="F176" s="254">
        <f t="shared" si="4"/>
        <v>0</v>
      </c>
      <c r="J176" s="8">
        <f t="shared" si="5"/>
        <v>0</v>
      </c>
    </row>
    <row r="177" spans="1:10">
      <c r="A177" s="5">
        <f>BIL!I195</f>
        <v>176</v>
      </c>
      <c r="B177" s="7">
        <f>ROUND(BIL!J195,2)</f>
        <v>0</v>
      </c>
      <c r="C177" s="7">
        <f>ROUND(BIL!K195,2)</f>
        <v>0</v>
      </c>
      <c r="D177" s="7">
        <v>0</v>
      </c>
      <c r="E177" s="7">
        <v>0</v>
      </c>
      <c r="F177" s="254">
        <f t="shared" si="4"/>
        <v>0</v>
      </c>
      <c r="J177" s="8">
        <f t="shared" si="5"/>
        <v>0</v>
      </c>
    </row>
    <row r="178" spans="1:10">
      <c r="A178" s="5">
        <f>BIL!I196</f>
        <v>177</v>
      </c>
      <c r="B178" s="7">
        <f>ROUND(BIL!J196,2)</f>
        <v>0</v>
      </c>
      <c r="C178" s="7">
        <f>ROUND(BIL!K196,2)</f>
        <v>0</v>
      </c>
      <c r="D178" s="7">
        <v>0</v>
      </c>
      <c r="E178" s="7">
        <v>0</v>
      </c>
      <c r="F178" s="254">
        <f t="shared" si="4"/>
        <v>0</v>
      </c>
      <c r="J178" s="8">
        <f t="shared" si="5"/>
        <v>0</v>
      </c>
    </row>
    <row r="179" spans="1:10">
      <c r="A179" s="5">
        <f>BIL!I197</f>
        <v>178</v>
      </c>
      <c r="B179" s="7">
        <f>ROUND(BIL!J197,2)</f>
        <v>0</v>
      </c>
      <c r="C179" s="7">
        <f>ROUND(BIL!K197,2)</f>
        <v>0</v>
      </c>
      <c r="D179" s="7">
        <v>0</v>
      </c>
      <c r="E179" s="7">
        <v>0</v>
      </c>
      <c r="F179" s="254">
        <f t="shared" si="4"/>
        <v>0</v>
      </c>
      <c r="J179" s="8">
        <f t="shared" si="5"/>
        <v>0</v>
      </c>
    </row>
    <row r="180" spans="1:10">
      <c r="A180" s="5">
        <f>BIL!I198</f>
        <v>179</v>
      </c>
      <c r="B180" s="7">
        <f>ROUND(BIL!J198,2)</f>
        <v>0</v>
      </c>
      <c r="C180" s="7">
        <f>ROUND(BIL!K198,2)</f>
        <v>0</v>
      </c>
      <c r="D180" s="7">
        <v>0</v>
      </c>
      <c r="E180" s="7">
        <v>0</v>
      </c>
      <c r="F180" s="254">
        <f t="shared" si="4"/>
        <v>0</v>
      </c>
      <c r="J180" s="8">
        <f t="shared" si="5"/>
        <v>0</v>
      </c>
    </row>
    <row r="181" spans="1:10">
      <c r="A181" s="5">
        <f>BIL!I199</f>
        <v>180</v>
      </c>
      <c r="B181" s="7">
        <f>ROUND(BIL!J199,2)</f>
        <v>0</v>
      </c>
      <c r="C181" s="7">
        <f>ROUND(BIL!K199,2)</f>
        <v>0</v>
      </c>
      <c r="D181" s="7">
        <v>0</v>
      </c>
      <c r="E181" s="7">
        <v>0</v>
      </c>
      <c r="F181" s="254">
        <f t="shared" si="4"/>
        <v>0</v>
      </c>
      <c r="J181" s="8">
        <f t="shared" si="5"/>
        <v>0</v>
      </c>
    </row>
    <row r="182" spans="1:10">
      <c r="A182" s="5">
        <f>BIL!I200</f>
        <v>181</v>
      </c>
      <c r="B182" s="7">
        <f>ROUND(BIL!J200,2)</f>
        <v>0</v>
      </c>
      <c r="C182" s="7">
        <f>ROUND(BIL!K200,2)</f>
        <v>0</v>
      </c>
      <c r="D182" s="7">
        <v>0</v>
      </c>
      <c r="E182" s="7">
        <v>0</v>
      </c>
      <c r="F182" s="254">
        <f t="shared" si="4"/>
        <v>0</v>
      </c>
      <c r="J182" s="8">
        <f t="shared" si="5"/>
        <v>0</v>
      </c>
    </row>
    <row r="183" spans="1:10">
      <c r="A183" s="5">
        <f>BIL!I201</f>
        <v>182</v>
      </c>
      <c r="B183" s="7">
        <f>ROUND(BIL!J201,2)</f>
        <v>0</v>
      </c>
      <c r="C183" s="7">
        <f>ROUND(BIL!K201,2)</f>
        <v>0</v>
      </c>
      <c r="D183" s="7">
        <v>0</v>
      </c>
      <c r="E183" s="7">
        <v>0</v>
      </c>
      <c r="F183" s="254">
        <f t="shared" si="4"/>
        <v>0</v>
      </c>
      <c r="J183" s="8">
        <f t="shared" si="5"/>
        <v>0</v>
      </c>
    </row>
    <row r="184" spans="1:10">
      <c r="A184" s="5">
        <f>BIL!I202</f>
        <v>183</v>
      </c>
      <c r="B184" s="7">
        <f>ROUND(BIL!J202,2)</f>
        <v>0</v>
      </c>
      <c r="C184" s="7">
        <f>ROUND(BIL!K202,2)</f>
        <v>0</v>
      </c>
      <c r="D184" s="7">
        <v>0</v>
      </c>
      <c r="E184" s="7">
        <v>0</v>
      </c>
      <c r="F184" s="254">
        <f t="shared" si="4"/>
        <v>0</v>
      </c>
      <c r="J184" s="8">
        <f t="shared" si="5"/>
        <v>0</v>
      </c>
    </row>
    <row r="185" spans="1:10">
      <c r="A185" s="5">
        <f>BIL!I203</f>
        <v>184</v>
      </c>
      <c r="B185" s="7">
        <f>ROUND(BIL!J203,2)</f>
        <v>0</v>
      </c>
      <c r="C185" s="7">
        <f>ROUND(BIL!K203,2)</f>
        <v>0</v>
      </c>
      <c r="D185" s="7">
        <v>0</v>
      </c>
      <c r="E185" s="7">
        <v>0</v>
      </c>
      <c r="F185" s="254">
        <f t="shared" si="4"/>
        <v>0</v>
      </c>
      <c r="J185" s="8">
        <f t="shared" si="5"/>
        <v>0</v>
      </c>
    </row>
    <row r="186" spans="1:10">
      <c r="A186" s="5">
        <f>BIL!I204</f>
        <v>185</v>
      </c>
      <c r="B186" s="7">
        <f>ROUND(BIL!J204,2)</f>
        <v>0</v>
      </c>
      <c r="C186" s="7">
        <f>ROUND(BIL!K204,2)</f>
        <v>0</v>
      </c>
      <c r="D186" s="7">
        <v>0</v>
      </c>
      <c r="E186" s="7">
        <v>0</v>
      </c>
      <c r="F186" s="254">
        <f t="shared" si="4"/>
        <v>0</v>
      </c>
      <c r="J186" s="8">
        <f t="shared" si="5"/>
        <v>0</v>
      </c>
    </row>
    <row r="187" spans="1:10">
      <c r="A187" s="5">
        <f>BIL!I205</f>
        <v>186</v>
      </c>
      <c r="B187" s="7">
        <f>ROUND(BIL!J205,2)</f>
        <v>0</v>
      </c>
      <c r="C187" s="7">
        <f>ROUND(BIL!K205,2)</f>
        <v>0</v>
      </c>
      <c r="D187" s="7">
        <v>0</v>
      </c>
      <c r="E187" s="7">
        <v>0</v>
      </c>
      <c r="F187" s="254">
        <f t="shared" si="4"/>
        <v>0</v>
      </c>
      <c r="J187" s="8">
        <f t="shared" si="5"/>
        <v>0</v>
      </c>
    </row>
    <row r="188" spans="1:10">
      <c r="A188" s="5">
        <f>BIL!I206</f>
        <v>187</v>
      </c>
      <c r="B188" s="7">
        <f>ROUND(BIL!J206,2)</f>
        <v>0</v>
      </c>
      <c r="C188" s="7">
        <f>ROUND(BIL!K206,2)</f>
        <v>0</v>
      </c>
      <c r="D188" s="7">
        <v>0</v>
      </c>
      <c r="E188" s="7">
        <v>0</v>
      </c>
      <c r="F188" s="254">
        <f t="shared" si="4"/>
        <v>0</v>
      </c>
      <c r="J188" s="8">
        <f t="shared" si="5"/>
        <v>0</v>
      </c>
    </row>
    <row r="189" spans="1:10">
      <c r="A189" s="5">
        <f>BIL!I207</f>
        <v>188</v>
      </c>
      <c r="B189" s="7">
        <f>ROUND(BIL!J207,2)</f>
        <v>0</v>
      </c>
      <c r="C189" s="7">
        <f>ROUND(BIL!K207,2)</f>
        <v>0</v>
      </c>
      <c r="D189" s="7">
        <v>0</v>
      </c>
      <c r="E189" s="7">
        <v>0</v>
      </c>
      <c r="F189" s="254">
        <f t="shared" si="4"/>
        <v>0</v>
      </c>
      <c r="J189" s="8">
        <f t="shared" si="5"/>
        <v>0</v>
      </c>
    </row>
    <row r="190" spans="1:10">
      <c r="A190" s="5">
        <f>BIL!I208</f>
        <v>189</v>
      </c>
      <c r="B190" s="7">
        <f>ROUND(BIL!J208,2)</f>
        <v>0</v>
      </c>
      <c r="C190" s="7">
        <f>ROUND(BIL!K208,2)</f>
        <v>0</v>
      </c>
      <c r="D190" s="7">
        <v>0</v>
      </c>
      <c r="E190" s="7">
        <v>0</v>
      </c>
      <c r="F190" s="254">
        <f t="shared" si="4"/>
        <v>0</v>
      </c>
      <c r="J190" s="8">
        <f t="shared" si="5"/>
        <v>0</v>
      </c>
    </row>
    <row r="191" spans="1:10">
      <c r="A191" s="5">
        <f>BIL!I209</f>
        <v>190</v>
      </c>
      <c r="B191" s="7">
        <f>ROUND(BIL!J209,2)</f>
        <v>0</v>
      </c>
      <c r="C191" s="7">
        <f>ROUND(BIL!K209,2)</f>
        <v>0</v>
      </c>
      <c r="D191" s="7">
        <v>0</v>
      </c>
      <c r="E191" s="7">
        <v>0</v>
      </c>
      <c r="F191" s="254">
        <f t="shared" si="4"/>
        <v>0</v>
      </c>
      <c r="J191" s="8">
        <f t="shared" si="5"/>
        <v>0</v>
      </c>
    </row>
    <row r="192" spans="1:10">
      <c r="A192" s="5">
        <f>BIL!I210</f>
        <v>191</v>
      </c>
      <c r="B192" s="7">
        <f>ROUND(BIL!J210,2)</f>
        <v>0</v>
      </c>
      <c r="C192" s="7">
        <f>ROUND(BIL!K210,2)</f>
        <v>0</v>
      </c>
      <c r="D192" s="7">
        <v>0</v>
      </c>
      <c r="E192" s="7">
        <v>0</v>
      </c>
      <c r="F192" s="254">
        <f t="shared" si="4"/>
        <v>0</v>
      </c>
      <c r="J192" s="8">
        <f t="shared" si="5"/>
        <v>0</v>
      </c>
    </row>
    <row r="193" spans="1:10">
      <c r="A193" s="5">
        <f>BIL!I211</f>
        <v>192</v>
      </c>
      <c r="B193" s="7">
        <f>ROUND(BIL!J211,2)</f>
        <v>0</v>
      </c>
      <c r="C193" s="7">
        <f>ROUND(BIL!K211,2)</f>
        <v>0</v>
      </c>
      <c r="D193" s="7">
        <v>0</v>
      </c>
      <c r="E193" s="7">
        <v>0</v>
      </c>
      <c r="F193" s="254">
        <f t="shared" ref="F193:F205" si="6">A193/100*B193+A193/50*C193</f>
        <v>0</v>
      </c>
      <c r="J193" s="8">
        <f t="shared" si="5"/>
        <v>0</v>
      </c>
    </row>
    <row r="194" spans="1:10">
      <c r="A194" s="5">
        <f>BIL!I212</f>
        <v>193</v>
      </c>
      <c r="B194" s="7">
        <f>ROUND(BIL!J212,2)</f>
        <v>0</v>
      </c>
      <c r="C194" s="7">
        <f>ROUND(BIL!K212,2)</f>
        <v>0</v>
      </c>
      <c r="D194" s="7">
        <v>0</v>
      </c>
      <c r="E194" s="7">
        <v>0</v>
      </c>
      <c r="F194" s="254">
        <f t="shared" si="6"/>
        <v>0</v>
      </c>
      <c r="J194" s="8">
        <f t="shared" si="5"/>
        <v>0</v>
      </c>
    </row>
    <row r="195" spans="1:10">
      <c r="A195" s="5">
        <f>BIL!I213</f>
        <v>194</v>
      </c>
      <c r="B195" s="7">
        <f>ROUND(BIL!J213,2)</f>
        <v>0</v>
      </c>
      <c r="C195" s="7">
        <f>ROUND(BIL!K213,2)</f>
        <v>0</v>
      </c>
      <c r="D195" s="7">
        <v>0</v>
      </c>
      <c r="E195" s="7">
        <v>0</v>
      </c>
      <c r="F195" s="254">
        <f t="shared" si="6"/>
        <v>0</v>
      </c>
      <c r="J195" s="8">
        <f t="shared" ref="J195:J258" si="7">ABS(B195-ROUND(B195,2))+ABS(C195-ROUND(C195,2))</f>
        <v>0</v>
      </c>
    </row>
    <row r="196" spans="1:10">
      <c r="A196" s="5">
        <f>BIL!I214</f>
        <v>195</v>
      </c>
      <c r="B196" s="7">
        <f>ROUND(BIL!J214,2)</f>
        <v>0</v>
      </c>
      <c r="C196" s="7">
        <f>ROUND(BIL!K214,2)</f>
        <v>0</v>
      </c>
      <c r="D196" s="7">
        <v>0</v>
      </c>
      <c r="E196" s="7">
        <v>0</v>
      </c>
      <c r="F196" s="254">
        <f t="shared" si="6"/>
        <v>0</v>
      </c>
      <c r="J196" s="8">
        <f t="shared" si="7"/>
        <v>0</v>
      </c>
    </row>
    <row r="197" spans="1:10">
      <c r="A197" s="5">
        <f>BIL!I215</f>
        <v>196</v>
      </c>
      <c r="B197" s="7">
        <f>ROUND(BIL!J215,2)</f>
        <v>0</v>
      </c>
      <c r="C197" s="7">
        <f>ROUND(BIL!K215,2)</f>
        <v>0</v>
      </c>
      <c r="D197" s="7">
        <v>0</v>
      </c>
      <c r="E197" s="7">
        <v>0</v>
      </c>
      <c r="F197" s="254">
        <f t="shared" si="6"/>
        <v>0</v>
      </c>
      <c r="J197" s="8">
        <f t="shared" si="7"/>
        <v>0</v>
      </c>
    </row>
    <row r="198" spans="1:10">
      <c r="A198" s="5">
        <f>BIL!I216</f>
        <v>197</v>
      </c>
      <c r="B198" s="7">
        <f>ROUND(BIL!J216,2)</f>
        <v>0</v>
      </c>
      <c r="C198" s="7">
        <f>ROUND(BIL!K216,2)</f>
        <v>0</v>
      </c>
      <c r="D198" s="7">
        <v>0</v>
      </c>
      <c r="E198" s="7">
        <v>0</v>
      </c>
      <c r="F198" s="254">
        <f t="shared" si="6"/>
        <v>0</v>
      </c>
      <c r="J198" s="8">
        <f t="shared" si="7"/>
        <v>0</v>
      </c>
    </row>
    <row r="199" spans="1:10">
      <c r="A199" s="5">
        <f>BIL!I217</f>
        <v>198</v>
      </c>
      <c r="B199" s="7">
        <f>ROUND(BIL!J217,2)</f>
        <v>0</v>
      </c>
      <c r="C199" s="7">
        <f>ROUND(BIL!K217,2)</f>
        <v>0</v>
      </c>
      <c r="D199" s="7">
        <v>0</v>
      </c>
      <c r="E199" s="7">
        <v>0</v>
      </c>
      <c r="F199" s="254">
        <f t="shared" si="6"/>
        <v>0</v>
      </c>
      <c r="J199" s="8">
        <f t="shared" si="7"/>
        <v>0</v>
      </c>
    </row>
    <row r="200" spans="1:10">
      <c r="A200" s="5">
        <f>BIL!I218</f>
        <v>199</v>
      </c>
      <c r="B200" s="7">
        <f>ROUND(BIL!J218,2)</f>
        <v>0</v>
      </c>
      <c r="C200" s="7">
        <f>ROUND(BIL!K218,2)</f>
        <v>0</v>
      </c>
      <c r="D200" s="7">
        <v>0</v>
      </c>
      <c r="E200" s="7">
        <v>0</v>
      </c>
      <c r="F200" s="254">
        <f t="shared" si="6"/>
        <v>0</v>
      </c>
      <c r="J200" s="8">
        <f t="shared" si="7"/>
        <v>0</v>
      </c>
    </row>
    <row r="201" spans="1:10">
      <c r="A201" s="5">
        <f>BIL!I219</f>
        <v>200</v>
      </c>
      <c r="B201" s="7">
        <f>ROUND(BIL!J219,2)</f>
        <v>0</v>
      </c>
      <c r="C201" s="7">
        <f>ROUND(BIL!K219,2)</f>
        <v>0</v>
      </c>
      <c r="D201" s="7">
        <v>0</v>
      </c>
      <c r="E201" s="7">
        <v>0</v>
      </c>
      <c r="F201" s="254">
        <f t="shared" si="6"/>
        <v>0</v>
      </c>
      <c r="J201" s="8">
        <f t="shared" si="7"/>
        <v>0</v>
      </c>
    </row>
    <row r="202" spans="1:10">
      <c r="A202" s="5">
        <f>BIL!I221</f>
        <v>201</v>
      </c>
      <c r="B202" s="7">
        <f>ROUND(BIL!J221,2)</f>
        <v>0</v>
      </c>
      <c r="C202" s="7">
        <f>ROUND(BIL!K221,2)</f>
        <v>0</v>
      </c>
      <c r="D202" s="7">
        <v>0</v>
      </c>
      <c r="E202" s="7">
        <v>0</v>
      </c>
      <c r="F202" s="254">
        <f>A202/100*B202+A202/50*C202</f>
        <v>0</v>
      </c>
      <c r="J202" s="8">
        <f t="shared" si="7"/>
        <v>0</v>
      </c>
    </row>
    <row r="203" spans="1:10">
      <c r="A203" s="5">
        <f>BIL!I222</f>
        <v>202</v>
      </c>
      <c r="B203" s="7">
        <f>ROUND(BIL!J222,2)</f>
        <v>0</v>
      </c>
      <c r="C203" s="7">
        <f>ROUND(BIL!K222,2)</f>
        <v>0</v>
      </c>
      <c r="D203" s="7">
        <v>0</v>
      </c>
      <c r="E203" s="7">
        <v>0</v>
      </c>
      <c r="F203" s="254">
        <f>A203/100*B203+A203/50*C203</f>
        <v>0</v>
      </c>
      <c r="J203" s="8">
        <f t="shared" si="7"/>
        <v>0</v>
      </c>
    </row>
    <row r="204" spans="1:10">
      <c r="A204" s="5">
        <f>202+PRRAS!I19</f>
        <v>203</v>
      </c>
      <c r="B204" s="7">
        <f>ROUND(PRRAS!J19,2)</f>
        <v>1138.6400000000001</v>
      </c>
      <c r="C204" s="7">
        <f>ROUND(PRRAS!K19,2)</f>
        <v>10348.98</v>
      </c>
      <c r="D204" s="7">
        <v>0</v>
      </c>
      <c r="E204" s="7">
        <v>0</v>
      </c>
      <c r="F204" s="254">
        <f t="shared" si="6"/>
        <v>44328.297999999995</v>
      </c>
      <c r="J204" s="8">
        <f t="shared" si="7"/>
        <v>0</v>
      </c>
    </row>
    <row r="205" spans="1:10">
      <c r="A205" s="5">
        <f>202+PRRAS!I20</f>
        <v>204</v>
      </c>
      <c r="B205" s="7">
        <f>ROUND(PRRAS!J20,2)</f>
        <v>0</v>
      </c>
      <c r="C205" s="7">
        <f>ROUND(PRRAS!K20,2)</f>
        <v>0</v>
      </c>
      <c r="D205" s="7">
        <v>0</v>
      </c>
      <c r="E205" s="7">
        <v>0</v>
      </c>
      <c r="F205" s="254">
        <f t="shared" si="6"/>
        <v>0</v>
      </c>
      <c r="J205" s="8">
        <f t="shared" si="7"/>
        <v>0</v>
      </c>
    </row>
    <row r="206" spans="1:10">
      <c r="A206" s="5">
        <f>202+PRRAS!I21</f>
        <v>205</v>
      </c>
      <c r="B206" s="7">
        <f>ROUND(PRRAS!J21,2)</f>
        <v>0</v>
      </c>
      <c r="C206" s="7">
        <f>ROUND(PRRAS!K21,2)</f>
        <v>0</v>
      </c>
      <c r="D206" s="7">
        <v>0</v>
      </c>
      <c r="E206" s="7">
        <v>0</v>
      </c>
      <c r="F206" s="254">
        <f t="shared" ref="F206:F268" si="8">A206/100*B206+A206/50*C206</f>
        <v>0</v>
      </c>
      <c r="J206" s="8">
        <f t="shared" si="7"/>
        <v>0</v>
      </c>
    </row>
    <row r="207" spans="1:10">
      <c r="A207" s="5">
        <f>202+PRRAS!I22</f>
        <v>206</v>
      </c>
      <c r="B207" s="7">
        <f>ROUND(PRRAS!J22,2)</f>
        <v>0</v>
      </c>
      <c r="C207" s="7">
        <f>ROUND(PRRAS!K22,2)</f>
        <v>0</v>
      </c>
      <c r="D207" s="7">
        <v>0</v>
      </c>
      <c r="E207" s="7">
        <v>0</v>
      </c>
      <c r="F207" s="254">
        <f t="shared" si="8"/>
        <v>0</v>
      </c>
      <c r="J207" s="8">
        <f t="shared" si="7"/>
        <v>0</v>
      </c>
    </row>
    <row r="208" spans="1:10">
      <c r="A208" s="5">
        <f>202+PRRAS!I23</f>
        <v>207</v>
      </c>
      <c r="B208" s="7">
        <f>ROUND(PRRAS!J23,2)</f>
        <v>0</v>
      </c>
      <c r="C208" s="7">
        <f>ROUND(PRRAS!K23,2)</f>
        <v>0</v>
      </c>
      <c r="D208" s="7">
        <v>0</v>
      </c>
      <c r="E208" s="7">
        <v>0</v>
      </c>
      <c r="F208" s="254">
        <f t="shared" si="8"/>
        <v>0</v>
      </c>
      <c r="J208" s="8">
        <f t="shared" si="7"/>
        <v>0</v>
      </c>
    </row>
    <row r="209" spans="1:10">
      <c r="A209" s="5">
        <f>202+PRRAS!I24</f>
        <v>208</v>
      </c>
      <c r="B209" s="7">
        <f>ROUND(PRRAS!J24,2)</f>
        <v>0</v>
      </c>
      <c r="C209" s="7">
        <f>ROUND(PRRAS!K24,2)</f>
        <v>0</v>
      </c>
      <c r="D209" s="7">
        <v>0</v>
      </c>
      <c r="E209" s="7">
        <v>0</v>
      </c>
      <c r="F209" s="254">
        <f t="shared" si="8"/>
        <v>0</v>
      </c>
      <c r="J209" s="8">
        <f t="shared" si="7"/>
        <v>0</v>
      </c>
    </row>
    <row r="210" spans="1:10">
      <c r="A210" s="5">
        <f>202+PRRAS!I25</f>
        <v>209</v>
      </c>
      <c r="B210" s="7">
        <f>ROUND(PRRAS!J25,2)</f>
        <v>0</v>
      </c>
      <c r="C210" s="7">
        <f>ROUND(PRRAS!K25,2)</f>
        <v>0</v>
      </c>
      <c r="D210" s="7">
        <v>0</v>
      </c>
      <c r="E210" s="7">
        <v>0</v>
      </c>
      <c r="F210" s="254">
        <f t="shared" si="8"/>
        <v>0</v>
      </c>
      <c r="J210" s="8">
        <f t="shared" si="7"/>
        <v>0</v>
      </c>
    </row>
    <row r="211" spans="1:10">
      <c r="A211" s="5">
        <f>202+PRRAS!I26</f>
        <v>210</v>
      </c>
      <c r="B211" s="7">
        <f>ROUND(PRRAS!J26,2)</f>
        <v>0</v>
      </c>
      <c r="C211" s="7">
        <f>ROUND(PRRAS!K26,2)</f>
        <v>0</v>
      </c>
      <c r="D211" s="7">
        <v>0</v>
      </c>
      <c r="E211" s="7">
        <v>0</v>
      </c>
      <c r="F211" s="254">
        <f t="shared" si="8"/>
        <v>0</v>
      </c>
      <c r="J211" s="8">
        <f t="shared" si="7"/>
        <v>0</v>
      </c>
    </row>
    <row r="212" spans="1:10">
      <c r="A212" s="5">
        <f>202+PRRAS!I27</f>
        <v>211</v>
      </c>
      <c r="B212" s="7">
        <f>ROUND(PRRAS!J27,2)</f>
        <v>0</v>
      </c>
      <c r="C212" s="7">
        <f>ROUND(PRRAS!K27,2)</f>
        <v>0</v>
      </c>
      <c r="D212" s="7">
        <v>0</v>
      </c>
      <c r="E212" s="7">
        <v>0</v>
      </c>
      <c r="F212" s="254">
        <f t="shared" si="8"/>
        <v>0</v>
      </c>
      <c r="J212" s="8">
        <f t="shared" si="7"/>
        <v>0</v>
      </c>
    </row>
    <row r="213" spans="1:10">
      <c r="A213" s="5">
        <f>202+PRRAS!I28</f>
        <v>212</v>
      </c>
      <c r="B213" s="7">
        <f>ROUND(PRRAS!J28,2)</f>
        <v>0</v>
      </c>
      <c r="C213" s="7">
        <f>ROUND(PRRAS!K28,2)</f>
        <v>0</v>
      </c>
      <c r="D213" s="7">
        <v>0</v>
      </c>
      <c r="E213" s="7">
        <v>0</v>
      </c>
      <c r="F213" s="254">
        <f t="shared" si="8"/>
        <v>0</v>
      </c>
      <c r="J213" s="8">
        <f t="shared" si="7"/>
        <v>0</v>
      </c>
    </row>
    <row r="214" spans="1:10">
      <c r="A214" s="5">
        <f>202+PRRAS!I29</f>
        <v>213</v>
      </c>
      <c r="B214" s="7">
        <f>ROUND(PRRAS!J29,2)</f>
        <v>1138.6400000000001</v>
      </c>
      <c r="C214" s="7">
        <f>ROUND(PRRAS!K29,2)</f>
        <v>10348.98</v>
      </c>
      <c r="D214" s="7">
        <v>0</v>
      </c>
      <c r="E214" s="7">
        <v>0</v>
      </c>
      <c r="F214" s="254">
        <f t="shared" si="8"/>
        <v>46511.957999999999</v>
      </c>
      <c r="J214" s="8">
        <f t="shared" si="7"/>
        <v>0</v>
      </c>
    </row>
    <row r="215" spans="1:10">
      <c r="A215" s="5">
        <f>202+PRRAS!I30</f>
        <v>214</v>
      </c>
      <c r="B215" s="7">
        <f>ROUND(PRRAS!J30,2)</f>
        <v>1138.6400000000001</v>
      </c>
      <c r="C215" s="7">
        <f>ROUND(PRRAS!K30,2)</f>
        <v>10348.98</v>
      </c>
      <c r="D215" s="7">
        <v>0</v>
      </c>
      <c r="E215" s="7">
        <v>0</v>
      </c>
      <c r="F215" s="254">
        <f t="shared" si="8"/>
        <v>46730.324000000001</v>
      </c>
      <c r="J215" s="8">
        <f t="shared" si="7"/>
        <v>0</v>
      </c>
    </row>
    <row r="216" spans="1:10">
      <c r="A216" s="5">
        <f>202+PRRAS!I31</f>
        <v>215</v>
      </c>
      <c r="B216" s="7">
        <f>ROUND(PRRAS!J31,2)</f>
        <v>0</v>
      </c>
      <c r="C216" s="7">
        <f>ROUND(PRRAS!K31,2)</f>
        <v>0</v>
      </c>
      <c r="D216" s="7">
        <v>0</v>
      </c>
      <c r="E216" s="7">
        <v>0</v>
      </c>
      <c r="F216" s="254">
        <f t="shared" si="8"/>
        <v>0</v>
      </c>
      <c r="J216" s="8">
        <f t="shared" si="7"/>
        <v>0</v>
      </c>
    </row>
    <row r="217" spans="1:10">
      <c r="A217" s="5">
        <f>202+PRRAS!I32</f>
        <v>216</v>
      </c>
      <c r="B217" s="7">
        <f>ROUND(PRRAS!J32,2)</f>
        <v>1138.6400000000001</v>
      </c>
      <c r="C217" s="7">
        <f>ROUND(PRRAS!K32,2)</f>
        <v>1036.81</v>
      </c>
      <c r="D217" s="7">
        <v>0</v>
      </c>
      <c r="E217" s="7">
        <v>0</v>
      </c>
      <c r="F217" s="254">
        <f t="shared" si="8"/>
        <v>6938.4816000000001</v>
      </c>
      <c r="J217" s="8">
        <f t="shared" si="7"/>
        <v>0</v>
      </c>
    </row>
    <row r="218" spans="1:10">
      <c r="A218" s="5">
        <f>202+PRRAS!I33</f>
        <v>217</v>
      </c>
      <c r="B218" s="7">
        <f>ROUND(PRRAS!J33,2)</f>
        <v>0</v>
      </c>
      <c r="C218" s="7">
        <f>ROUND(PRRAS!K33,2)</f>
        <v>9312.17</v>
      </c>
      <c r="D218" s="7">
        <v>0</v>
      </c>
      <c r="E218" s="7">
        <v>0</v>
      </c>
      <c r="F218" s="254">
        <f t="shared" si="8"/>
        <v>40414.817799999997</v>
      </c>
      <c r="J218" s="8">
        <f t="shared" si="7"/>
        <v>0</v>
      </c>
    </row>
    <row r="219" spans="1:10">
      <c r="A219" s="5">
        <f>202+PRRAS!I34</f>
        <v>218</v>
      </c>
      <c r="B219" s="7">
        <f>ROUND(PRRAS!J34,2)</f>
        <v>0</v>
      </c>
      <c r="C219" s="7">
        <f>ROUND(PRRAS!K34,2)</f>
        <v>0</v>
      </c>
      <c r="D219" s="7">
        <v>0</v>
      </c>
      <c r="E219" s="7">
        <v>0</v>
      </c>
      <c r="F219" s="254">
        <f t="shared" si="8"/>
        <v>0</v>
      </c>
      <c r="J219" s="8">
        <f t="shared" si="7"/>
        <v>0</v>
      </c>
    </row>
    <row r="220" spans="1:10">
      <c r="A220" s="5">
        <f>202+PRRAS!I35</f>
        <v>219</v>
      </c>
      <c r="B220" s="7">
        <f>ROUND(PRRAS!J35,2)</f>
        <v>0</v>
      </c>
      <c r="C220" s="7">
        <f>ROUND(PRRAS!K35,2)</f>
        <v>0</v>
      </c>
      <c r="D220" s="7">
        <v>0</v>
      </c>
      <c r="E220" s="7">
        <v>0</v>
      </c>
      <c r="F220" s="254">
        <f t="shared" si="8"/>
        <v>0</v>
      </c>
      <c r="J220" s="8">
        <f t="shared" si="7"/>
        <v>0</v>
      </c>
    </row>
    <row r="221" spans="1:10">
      <c r="A221" s="5">
        <f>202+PRRAS!I36</f>
        <v>220</v>
      </c>
      <c r="B221" s="7">
        <f>ROUND(PRRAS!J36,2)</f>
        <v>0</v>
      </c>
      <c r="C221" s="7">
        <f>ROUND(PRRAS!K36,2)</f>
        <v>0</v>
      </c>
      <c r="D221" s="7">
        <v>0</v>
      </c>
      <c r="E221" s="7">
        <v>0</v>
      </c>
      <c r="F221" s="254">
        <f t="shared" si="8"/>
        <v>0</v>
      </c>
      <c r="J221" s="8">
        <f t="shared" si="7"/>
        <v>0</v>
      </c>
    </row>
    <row r="222" spans="1:10">
      <c r="A222" s="5">
        <f>202+PRRAS!I37</f>
        <v>221</v>
      </c>
      <c r="B222" s="7">
        <f>ROUND(PRRAS!J37,2)</f>
        <v>0</v>
      </c>
      <c r="C222" s="7">
        <f>ROUND(PRRAS!K37,2)</f>
        <v>0</v>
      </c>
      <c r="D222" s="7">
        <v>0</v>
      </c>
      <c r="E222" s="7">
        <v>0</v>
      </c>
      <c r="F222" s="254">
        <f t="shared" si="8"/>
        <v>0</v>
      </c>
      <c r="J222" s="8">
        <f t="shared" si="7"/>
        <v>0</v>
      </c>
    </row>
    <row r="223" spans="1:10">
      <c r="A223" s="5">
        <f>202+PRRAS!I38</f>
        <v>222</v>
      </c>
      <c r="B223" s="7">
        <f>ROUND(PRRAS!J38,2)</f>
        <v>0</v>
      </c>
      <c r="C223" s="7">
        <f>ROUND(PRRAS!K38,2)</f>
        <v>0</v>
      </c>
      <c r="D223" s="7">
        <v>0</v>
      </c>
      <c r="E223" s="7">
        <v>0</v>
      </c>
      <c r="F223" s="254">
        <f t="shared" si="8"/>
        <v>0</v>
      </c>
      <c r="J223" s="8">
        <f t="shared" si="7"/>
        <v>0</v>
      </c>
    </row>
    <row r="224" spans="1:10">
      <c r="A224" s="5">
        <f>202+PRRAS!I39</f>
        <v>223</v>
      </c>
      <c r="B224" s="7">
        <f>ROUND(PRRAS!J39,2)</f>
        <v>0</v>
      </c>
      <c r="C224" s="7">
        <f>ROUND(PRRAS!K39,2)</f>
        <v>0</v>
      </c>
      <c r="D224" s="7">
        <v>0</v>
      </c>
      <c r="E224" s="7">
        <v>0</v>
      </c>
      <c r="F224" s="254">
        <f t="shared" si="8"/>
        <v>0</v>
      </c>
      <c r="J224" s="8">
        <f t="shared" si="7"/>
        <v>0</v>
      </c>
    </row>
    <row r="225" spans="1:10">
      <c r="A225" s="5">
        <f>202+PRRAS!I40</f>
        <v>224</v>
      </c>
      <c r="B225" s="7">
        <f>ROUND(PRRAS!J40,2)</f>
        <v>0</v>
      </c>
      <c r="C225" s="7">
        <f>ROUND(PRRAS!K40,2)</f>
        <v>0</v>
      </c>
      <c r="D225" s="7">
        <v>0</v>
      </c>
      <c r="E225" s="7">
        <v>0</v>
      </c>
      <c r="F225" s="254">
        <f t="shared" si="8"/>
        <v>0</v>
      </c>
      <c r="J225" s="8">
        <f t="shared" si="7"/>
        <v>0</v>
      </c>
    </row>
    <row r="226" spans="1:10">
      <c r="A226" s="5">
        <f>202+PRRAS!I41</f>
        <v>225</v>
      </c>
      <c r="B226" s="7">
        <f>ROUND(PRRAS!J41,2)</f>
        <v>0</v>
      </c>
      <c r="C226" s="7">
        <f>ROUND(PRRAS!K41,2)</f>
        <v>0</v>
      </c>
      <c r="D226" s="7">
        <v>0</v>
      </c>
      <c r="E226" s="7">
        <v>0</v>
      </c>
      <c r="F226" s="254">
        <f t="shared" si="8"/>
        <v>0</v>
      </c>
      <c r="J226" s="8">
        <f t="shared" si="7"/>
        <v>0</v>
      </c>
    </row>
    <row r="227" spans="1:10">
      <c r="A227" s="5">
        <f>202+PRRAS!I42</f>
        <v>226</v>
      </c>
      <c r="B227" s="7">
        <f>ROUND(PRRAS!J42,2)</f>
        <v>0</v>
      </c>
      <c r="C227" s="7">
        <f>ROUND(PRRAS!K42,2)</f>
        <v>0</v>
      </c>
      <c r="D227" s="7">
        <v>0</v>
      </c>
      <c r="E227" s="7">
        <v>0</v>
      </c>
      <c r="F227" s="254">
        <f t="shared" si="8"/>
        <v>0</v>
      </c>
      <c r="J227" s="8">
        <f t="shared" si="7"/>
        <v>0</v>
      </c>
    </row>
    <row r="228" spans="1:10">
      <c r="A228" s="5">
        <f>202+PRRAS!I43</f>
        <v>227</v>
      </c>
      <c r="B228" s="7">
        <f>ROUND(PRRAS!J43,2)</f>
        <v>0</v>
      </c>
      <c r="C228" s="7">
        <f>ROUND(PRRAS!K43,2)</f>
        <v>0</v>
      </c>
      <c r="D228" s="7">
        <v>0</v>
      </c>
      <c r="E228" s="7">
        <v>0</v>
      </c>
      <c r="F228" s="254">
        <f t="shared" si="8"/>
        <v>0</v>
      </c>
      <c r="J228" s="8">
        <f t="shared" si="7"/>
        <v>0</v>
      </c>
    </row>
    <row r="229" spans="1:10">
      <c r="A229" s="5">
        <f>202+PRRAS!I44</f>
        <v>228</v>
      </c>
      <c r="B229" s="7">
        <f>ROUND(PRRAS!J44,2)</f>
        <v>0</v>
      </c>
      <c r="C229" s="7">
        <f>ROUND(PRRAS!K44,2)</f>
        <v>0</v>
      </c>
      <c r="D229" s="7">
        <v>0</v>
      </c>
      <c r="E229" s="7">
        <v>0</v>
      </c>
      <c r="F229" s="254">
        <f t="shared" si="8"/>
        <v>0</v>
      </c>
      <c r="J229" s="8">
        <f t="shared" si="7"/>
        <v>0</v>
      </c>
    </row>
    <row r="230" spans="1:10">
      <c r="A230" s="5">
        <f>202+PRRAS!I45</f>
        <v>229</v>
      </c>
      <c r="B230" s="7">
        <f>ROUND(PRRAS!J45,2)</f>
        <v>0</v>
      </c>
      <c r="C230" s="7">
        <f>ROUND(PRRAS!K45,2)</f>
        <v>0</v>
      </c>
      <c r="D230" s="7">
        <v>0</v>
      </c>
      <c r="E230" s="7">
        <v>0</v>
      </c>
      <c r="F230" s="254">
        <f t="shared" si="8"/>
        <v>0</v>
      </c>
      <c r="J230" s="8">
        <f t="shared" si="7"/>
        <v>0</v>
      </c>
    </row>
    <row r="231" spans="1:10">
      <c r="A231" s="5">
        <f>202+PRRAS!I46</f>
        <v>230</v>
      </c>
      <c r="B231" s="7">
        <f>ROUND(PRRAS!J46,2)</f>
        <v>0</v>
      </c>
      <c r="C231" s="7">
        <f>ROUND(PRRAS!K46,2)</f>
        <v>0</v>
      </c>
      <c r="D231" s="7">
        <v>0</v>
      </c>
      <c r="E231" s="7">
        <v>0</v>
      </c>
      <c r="F231" s="254">
        <f t="shared" si="8"/>
        <v>0</v>
      </c>
      <c r="J231" s="8">
        <f t="shared" si="7"/>
        <v>0</v>
      </c>
    </row>
    <row r="232" spans="1:10">
      <c r="A232" s="5">
        <f>202+PRRAS!I47</f>
        <v>231</v>
      </c>
      <c r="B232" s="7">
        <f>ROUND(PRRAS!J47,2)</f>
        <v>0</v>
      </c>
      <c r="C232" s="7">
        <f>ROUND(PRRAS!K47,2)</f>
        <v>0</v>
      </c>
      <c r="D232" s="7">
        <v>0</v>
      </c>
      <c r="E232" s="7">
        <v>0</v>
      </c>
      <c r="F232" s="254">
        <f t="shared" si="8"/>
        <v>0</v>
      </c>
      <c r="J232" s="8">
        <f t="shared" si="7"/>
        <v>0</v>
      </c>
    </row>
    <row r="233" spans="1:10">
      <c r="A233" s="5">
        <f>202+PRRAS!I48</f>
        <v>232</v>
      </c>
      <c r="B233" s="7">
        <f>ROUND(PRRAS!J48,2)</f>
        <v>0</v>
      </c>
      <c r="C233" s="7">
        <f>ROUND(PRRAS!K48,2)</f>
        <v>0</v>
      </c>
      <c r="D233" s="7">
        <v>0</v>
      </c>
      <c r="E233" s="7">
        <v>0</v>
      </c>
      <c r="F233" s="254">
        <f t="shared" si="8"/>
        <v>0</v>
      </c>
      <c r="J233" s="8">
        <f t="shared" si="7"/>
        <v>0</v>
      </c>
    </row>
    <row r="234" spans="1:10">
      <c r="A234" s="5">
        <f>202+PRRAS!I49</f>
        <v>233</v>
      </c>
      <c r="B234" s="7">
        <f>ROUND(PRRAS!J49,2)</f>
        <v>0</v>
      </c>
      <c r="C234" s="7">
        <f>ROUND(PRRAS!K49,2)</f>
        <v>0</v>
      </c>
      <c r="D234" s="7">
        <v>0</v>
      </c>
      <c r="E234" s="7">
        <v>0</v>
      </c>
      <c r="F234" s="254">
        <f t="shared" si="8"/>
        <v>0</v>
      </c>
      <c r="J234" s="8">
        <f t="shared" si="7"/>
        <v>0</v>
      </c>
    </row>
    <row r="235" spans="1:10">
      <c r="A235" s="5">
        <f>202+PRRAS!I50</f>
        <v>234</v>
      </c>
      <c r="B235" s="7">
        <f>ROUND(PRRAS!J50,2)</f>
        <v>0</v>
      </c>
      <c r="C235" s="7">
        <f>ROUND(PRRAS!K50,2)</f>
        <v>0</v>
      </c>
      <c r="D235" s="7">
        <v>0</v>
      </c>
      <c r="E235" s="7">
        <v>0</v>
      </c>
      <c r="F235" s="254">
        <f t="shared" si="8"/>
        <v>0</v>
      </c>
      <c r="J235" s="8">
        <f t="shared" si="7"/>
        <v>0</v>
      </c>
    </row>
    <row r="236" spans="1:10">
      <c r="A236" s="5">
        <f>202+PRRAS!I51</f>
        <v>235</v>
      </c>
      <c r="B236" s="7">
        <f>ROUND(PRRAS!J51,2)</f>
        <v>0</v>
      </c>
      <c r="C236" s="7">
        <f>ROUND(PRRAS!K51,2)</f>
        <v>0</v>
      </c>
      <c r="D236" s="7">
        <v>0</v>
      </c>
      <c r="E236" s="7">
        <v>0</v>
      </c>
      <c r="F236" s="254">
        <f t="shared" si="8"/>
        <v>0</v>
      </c>
      <c r="J236" s="8">
        <f t="shared" si="7"/>
        <v>0</v>
      </c>
    </row>
    <row r="237" spans="1:10">
      <c r="A237" s="5">
        <f>202+PRRAS!I52</f>
        <v>236</v>
      </c>
      <c r="B237" s="7">
        <f>ROUND(PRRAS!J52,2)</f>
        <v>0</v>
      </c>
      <c r="C237" s="7">
        <f>ROUND(PRRAS!K52,2)</f>
        <v>0</v>
      </c>
      <c r="D237" s="7">
        <v>0</v>
      </c>
      <c r="E237" s="7">
        <v>0</v>
      </c>
      <c r="F237" s="254">
        <f t="shared" si="8"/>
        <v>0</v>
      </c>
      <c r="J237" s="8">
        <f t="shared" si="7"/>
        <v>0</v>
      </c>
    </row>
    <row r="238" spans="1:10">
      <c r="A238" s="5">
        <f>202+PRRAS!I53</f>
        <v>237</v>
      </c>
      <c r="B238" s="7">
        <f>ROUND(PRRAS!J53,2)</f>
        <v>0</v>
      </c>
      <c r="C238" s="7">
        <f>ROUND(PRRAS!K53,2)</f>
        <v>0</v>
      </c>
      <c r="D238" s="7">
        <v>0</v>
      </c>
      <c r="E238" s="7">
        <v>0</v>
      </c>
      <c r="F238" s="254">
        <f t="shared" si="8"/>
        <v>0</v>
      </c>
      <c r="J238" s="8">
        <f t="shared" si="7"/>
        <v>0</v>
      </c>
    </row>
    <row r="239" spans="1:10">
      <c r="A239" s="5">
        <f>202+PRRAS!I54</f>
        <v>238</v>
      </c>
      <c r="B239" s="7">
        <f>ROUND(PRRAS!J54,2)</f>
        <v>0</v>
      </c>
      <c r="C239" s="7">
        <f>ROUND(PRRAS!K54,2)</f>
        <v>0</v>
      </c>
      <c r="D239" s="7">
        <v>0</v>
      </c>
      <c r="E239" s="7">
        <v>0</v>
      </c>
      <c r="F239" s="254">
        <f t="shared" si="8"/>
        <v>0</v>
      </c>
      <c r="J239" s="8">
        <f t="shared" si="7"/>
        <v>0</v>
      </c>
    </row>
    <row r="240" spans="1:10">
      <c r="A240" s="5">
        <f>202+PRRAS!I55</f>
        <v>239</v>
      </c>
      <c r="B240" s="7">
        <f>ROUND(PRRAS!J55,2)</f>
        <v>0</v>
      </c>
      <c r="C240" s="7">
        <f>ROUND(PRRAS!K55,2)</f>
        <v>0</v>
      </c>
      <c r="D240" s="7">
        <v>0</v>
      </c>
      <c r="E240" s="7">
        <v>0</v>
      </c>
      <c r="F240" s="254">
        <f t="shared" si="8"/>
        <v>0</v>
      </c>
      <c r="J240" s="8">
        <f t="shared" si="7"/>
        <v>0</v>
      </c>
    </row>
    <row r="241" spans="1:10">
      <c r="A241" s="5">
        <f>202+PRRAS!I56</f>
        <v>240</v>
      </c>
      <c r="B241" s="7">
        <f>ROUND(PRRAS!J56,2)</f>
        <v>0</v>
      </c>
      <c r="C241" s="7">
        <f>ROUND(PRRAS!K56,2)</f>
        <v>0</v>
      </c>
      <c r="D241" s="7">
        <v>0</v>
      </c>
      <c r="E241" s="7">
        <v>0</v>
      </c>
      <c r="F241" s="254">
        <f t="shared" si="8"/>
        <v>0</v>
      </c>
      <c r="J241" s="8">
        <f t="shared" si="7"/>
        <v>0</v>
      </c>
    </row>
    <row r="242" spans="1:10">
      <c r="A242" s="5">
        <f>202+PRRAS!I57</f>
        <v>241</v>
      </c>
      <c r="B242" s="7">
        <f>ROUND(PRRAS!J57,2)</f>
        <v>0</v>
      </c>
      <c r="C242" s="7">
        <f>ROUND(PRRAS!K57,2)</f>
        <v>0</v>
      </c>
      <c r="D242" s="7">
        <v>0</v>
      </c>
      <c r="E242" s="7">
        <v>0</v>
      </c>
      <c r="F242" s="254">
        <f t="shared" si="8"/>
        <v>0</v>
      </c>
      <c r="J242" s="8">
        <f t="shared" si="7"/>
        <v>0</v>
      </c>
    </row>
    <row r="243" spans="1:10">
      <c r="A243" s="5">
        <f>202+PRRAS!I58</f>
        <v>242</v>
      </c>
      <c r="B243" s="7">
        <f>ROUND(PRRAS!J58,2)</f>
        <v>0</v>
      </c>
      <c r="C243" s="7">
        <f>ROUND(PRRAS!K58,2)</f>
        <v>0</v>
      </c>
      <c r="D243" s="7">
        <v>0</v>
      </c>
      <c r="E243" s="7">
        <v>0</v>
      </c>
      <c r="F243" s="254">
        <f t="shared" si="8"/>
        <v>0</v>
      </c>
      <c r="J243" s="8">
        <f t="shared" si="7"/>
        <v>0</v>
      </c>
    </row>
    <row r="244" spans="1:10">
      <c r="A244" s="5">
        <f>202+PRRAS!I59</f>
        <v>243</v>
      </c>
      <c r="B244" s="7">
        <f>ROUND(PRRAS!J59,2)</f>
        <v>0</v>
      </c>
      <c r="C244" s="7">
        <f>ROUND(PRRAS!K59,2)</f>
        <v>0</v>
      </c>
      <c r="D244" s="7">
        <v>0</v>
      </c>
      <c r="E244" s="7">
        <v>0</v>
      </c>
      <c r="F244" s="254">
        <f t="shared" si="8"/>
        <v>0</v>
      </c>
      <c r="J244" s="8">
        <f t="shared" si="7"/>
        <v>0</v>
      </c>
    </row>
    <row r="245" spans="1:10">
      <c r="A245" s="5">
        <f>202+PRRAS!I60</f>
        <v>244</v>
      </c>
      <c r="B245" s="7">
        <f>ROUND(PRRAS!J60,2)</f>
        <v>0</v>
      </c>
      <c r="C245" s="7">
        <f>ROUND(PRRAS!K60,2)</f>
        <v>0</v>
      </c>
      <c r="D245" s="7">
        <v>0</v>
      </c>
      <c r="E245" s="7">
        <v>0</v>
      </c>
      <c r="F245" s="254">
        <f t="shared" si="8"/>
        <v>0</v>
      </c>
      <c r="J245" s="8">
        <f t="shared" si="7"/>
        <v>0</v>
      </c>
    </row>
    <row r="246" spans="1:10">
      <c r="A246" s="5">
        <f>202+PRRAS!I61</f>
        <v>245</v>
      </c>
      <c r="B246" s="7">
        <f>ROUND(PRRAS!J61,2)</f>
        <v>0</v>
      </c>
      <c r="C246" s="7">
        <f>ROUND(PRRAS!K61,2)</f>
        <v>0</v>
      </c>
      <c r="D246" s="7">
        <v>0</v>
      </c>
      <c r="E246" s="7">
        <v>0</v>
      </c>
      <c r="F246" s="254">
        <f t="shared" si="8"/>
        <v>0</v>
      </c>
      <c r="J246" s="8">
        <f t="shared" si="7"/>
        <v>0</v>
      </c>
    </row>
    <row r="247" spans="1:10">
      <c r="A247" s="5">
        <f>202+PRRAS!I62</f>
        <v>246</v>
      </c>
      <c r="B247" s="7">
        <f>ROUND(PRRAS!J62,2)</f>
        <v>0</v>
      </c>
      <c r="C247" s="7">
        <f>ROUND(PRRAS!K62,2)</f>
        <v>0</v>
      </c>
      <c r="D247" s="7">
        <v>0</v>
      </c>
      <c r="E247" s="7">
        <v>0</v>
      </c>
      <c r="F247" s="254">
        <f t="shared" si="8"/>
        <v>0</v>
      </c>
      <c r="J247" s="8">
        <f t="shared" si="7"/>
        <v>0</v>
      </c>
    </row>
    <row r="248" spans="1:10">
      <c r="A248" s="5">
        <f>202+PRRAS!I63</f>
        <v>247</v>
      </c>
      <c r="B248" s="7">
        <f>ROUND(PRRAS!J63,2)</f>
        <v>0</v>
      </c>
      <c r="C248" s="7">
        <f>ROUND(PRRAS!K63,2)</f>
        <v>0</v>
      </c>
      <c r="D248" s="7">
        <v>0</v>
      </c>
      <c r="E248" s="7">
        <v>0</v>
      </c>
      <c r="F248" s="254">
        <f t="shared" si="8"/>
        <v>0</v>
      </c>
      <c r="J248" s="8">
        <f t="shared" si="7"/>
        <v>0</v>
      </c>
    </row>
    <row r="249" spans="1:10">
      <c r="A249" s="5">
        <f>202+PRRAS!I64</f>
        <v>248</v>
      </c>
      <c r="B249" s="7">
        <f>ROUND(PRRAS!J64,2)</f>
        <v>0</v>
      </c>
      <c r="C249" s="7">
        <f>ROUND(PRRAS!K64,2)</f>
        <v>0</v>
      </c>
      <c r="D249" s="7">
        <v>0</v>
      </c>
      <c r="E249" s="7">
        <v>0</v>
      </c>
      <c r="F249" s="254">
        <f t="shared" si="8"/>
        <v>0</v>
      </c>
      <c r="J249" s="8">
        <f t="shared" si="7"/>
        <v>0</v>
      </c>
    </row>
    <row r="250" spans="1:10">
      <c r="A250" s="5">
        <f>202+PRRAS!I65</f>
        <v>249</v>
      </c>
      <c r="B250" s="7">
        <f>ROUND(PRRAS!J65,2)</f>
        <v>0</v>
      </c>
      <c r="C250" s="7">
        <f>ROUND(PRRAS!K65,2)</f>
        <v>0</v>
      </c>
      <c r="D250" s="7">
        <v>0</v>
      </c>
      <c r="E250" s="7">
        <v>0</v>
      </c>
      <c r="F250" s="254">
        <f t="shared" si="8"/>
        <v>0</v>
      </c>
      <c r="J250" s="8">
        <f t="shared" si="7"/>
        <v>0</v>
      </c>
    </row>
    <row r="251" spans="1:10">
      <c r="A251" s="5">
        <f>202+PRRAS!I66</f>
        <v>250</v>
      </c>
      <c r="B251" s="7">
        <f>ROUND(PRRAS!J66,2)</f>
        <v>0</v>
      </c>
      <c r="C251" s="7">
        <f>ROUND(PRRAS!K66,2)</f>
        <v>0</v>
      </c>
      <c r="D251" s="7">
        <v>0</v>
      </c>
      <c r="E251" s="7">
        <v>0</v>
      </c>
      <c r="F251" s="254">
        <f t="shared" si="8"/>
        <v>0</v>
      </c>
      <c r="J251" s="8">
        <f t="shared" si="7"/>
        <v>0</v>
      </c>
    </row>
    <row r="252" spans="1:10">
      <c r="A252" s="5">
        <f>202+PRRAS!I67</f>
        <v>251</v>
      </c>
      <c r="B252" s="7">
        <f>ROUND(PRRAS!J67,2)</f>
        <v>0</v>
      </c>
      <c r="C252" s="7">
        <f>ROUND(PRRAS!K67,2)</f>
        <v>0</v>
      </c>
      <c r="D252" s="7">
        <v>0</v>
      </c>
      <c r="E252" s="7">
        <v>0</v>
      </c>
      <c r="F252" s="254">
        <f t="shared" si="8"/>
        <v>0</v>
      </c>
      <c r="J252" s="8">
        <f t="shared" si="7"/>
        <v>0</v>
      </c>
    </row>
    <row r="253" spans="1:10">
      <c r="A253" s="5">
        <f>202+PRRAS!I68</f>
        <v>252</v>
      </c>
      <c r="B253" s="7">
        <f>ROUND(PRRAS!J68,2)</f>
        <v>0</v>
      </c>
      <c r="C253" s="7">
        <f>ROUND(PRRAS!K68,2)</f>
        <v>0</v>
      </c>
      <c r="D253" s="7">
        <v>0</v>
      </c>
      <c r="E253" s="7">
        <v>0</v>
      </c>
      <c r="F253" s="254">
        <f t="shared" si="8"/>
        <v>0</v>
      </c>
      <c r="J253" s="8">
        <f t="shared" si="7"/>
        <v>0</v>
      </c>
    </row>
    <row r="254" spans="1:10">
      <c r="A254" s="5">
        <f>202+PRRAS!I69</f>
        <v>253</v>
      </c>
      <c r="B254" s="7">
        <f>ROUND(PRRAS!J69,2)</f>
        <v>0</v>
      </c>
      <c r="C254" s="7">
        <f>ROUND(PRRAS!K69,2)</f>
        <v>0</v>
      </c>
      <c r="D254" s="7">
        <v>0</v>
      </c>
      <c r="E254" s="7">
        <v>0</v>
      </c>
      <c r="F254" s="254">
        <f t="shared" si="8"/>
        <v>0</v>
      </c>
      <c r="J254" s="8">
        <f t="shared" si="7"/>
        <v>0</v>
      </c>
    </row>
    <row r="255" spans="1:10">
      <c r="A255" s="5">
        <f>202+PRRAS!I70</f>
        <v>254</v>
      </c>
      <c r="B255" s="7">
        <f>ROUND(PRRAS!J70,2)</f>
        <v>0</v>
      </c>
      <c r="C255" s="7">
        <f>ROUND(PRRAS!K70,2)</f>
        <v>0</v>
      </c>
      <c r="D255" s="7">
        <v>0</v>
      </c>
      <c r="E255" s="7">
        <v>0</v>
      </c>
      <c r="F255" s="254">
        <f t="shared" si="8"/>
        <v>0</v>
      </c>
      <c r="J255" s="8">
        <f t="shared" si="7"/>
        <v>0</v>
      </c>
    </row>
    <row r="256" spans="1:10">
      <c r="A256" s="5">
        <f>202+PRRAS!I71</f>
        <v>255</v>
      </c>
      <c r="B256" s="7">
        <f>ROUND(PRRAS!J71,2)</f>
        <v>0</v>
      </c>
      <c r="C256" s="7">
        <f>ROUND(PRRAS!K71,2)</f>
        <v>0</v>
      </c>
      <c r="D256" s="7">
        <v>0</v>
      </c>
      <c r="E256" s="7">
        <v>0</v>
      </c>
      <c r="F256" s="254">
        <f t="shared" si="8"/>
        <v>0</v>
      </c>
      <c r="J256" s="8">
        <f t="shared" si="7"/>
        <v>0</v>
      </c>
    </row>
    <row r="257" spans="1:10">
      <c r="A257" s="5">
        <f>202+PRRAS!I73</f>
        <v>256</v>
      </c>
      <c r="B257" s="7">
        <f>ROUND(PRRAS!J73,2)</f>
        <v>232.13</v>
      </c>
      <c r="C257" s="7">
        <f>ROUND(PRRAS!K73,2)</f>
        <v>241.46</v>
      </c>
      <c r="D257" s="7">
        <v>0</v>
      </c>
      <c r="E257" s="7">
        <v>0</v>
      </c>
      <c r="F257" s="254">
        <f t="shared" si="8"/>
        <v>1830.528</v>
      </c>
      <c r="J257" s="8">
        <f t="shared" si="7"/>
        <v>0</v>
      </c>
    </row>
    <row r="258" spans="1:10">
      <c r="A258" s="5">
        <f>202+PRRAS!I74</f>
        <v>257</v>
      </c>
      <c r="B258" s="7">
        <f>ROUND(PRRAS!J74,2)</f>
        <v>0</v>
      </c>
      <c r="C258" s="7">
        <f>ROUND(PRRAS!K74,2)</f>
        <v>0</v>
      </c>
      <c r="D258" s="7">
        <v>0</v>
      </c>
      <c r="E258" s="7">
        <v>0</v>
      </c>
      <c r="F258" s="254">
        <f t="shared" si="8"/>
        <v>0</v>
      </c>
      <c r="J258" s="8">
        <f t="shared" si="7"/>
        <v>0</v>
      </c>
    </row>
    <row r="259" spans="1:10">
      <c r="A259" s="5">
        <f>202+PRRAS!I75</f>
        <v>258</v>
      </c>
      <c r="B259" s="7">
        <f>ROUND(PRRAS!J75,2)</f>
        <v>0</v>
      </c>
      <c r="C259" s="7">
        <f>ROUND(PRRAS!K75,2)</f>
        <v>0</v>
      </c>
      <c r="D259" s="7">
        <v>0</v>
      </c>
      <c r="E259" s="7">
        <v>0</v>
      </c>
      <c r="F259" s="254">
        <f t="shared" si="8"/>
        <v>0</v>
      </c>
      <c r="J259" s="8">
        <f t="shared" ref="J259:J322" si="9">ABS(B259-ROUND(B259,2))+ABS(C259-ROUND(C259,2))</f>
        <v>0</v>
      </c>
    </row>
    <row r="260" spans="1:10">
      <c r="A260" s="5">
        <f>202+PRRAS!I76</f>
        <v>259</v>
      </c>
      <c r="B260" s="7">
        <f>ROUND(PRRAS!J76,2)</f>
        <v>0</v>
      </c>
      <c r="C260" s="7">
        <f>ROUND(PRRAS!K76,2)</f>
        <v>0</v>
      </c>
      <c r="D260" s="7">
        <v>0</v>
      </c>
      <c r="E260" s="7">
        <v>0</v>
      </c>
      <c r="F260" s="254">
        <f t="shared" si="8"/>
        <v>0</v>
      </c>
      <c r="J260" s="8">
        <f t="shared" si="9"/>
        <v>0</v>
      </c>
    </row>
    <row r="261" spans="1:10">
      <c r="A261" s="5">
        <f>202+PRRAS!I77</f>
        <v>260</v>
      </c>
      <c r="B261" s="7">
        <f>ROUND(PRRAS!J77,2)</f>
        <v>0</v>
      </c>
      <c r="C261" s="7">
        <f>ROUND(PRRAS!K77,2)</f>
        <v>0</v>
      </c>
      <c r="D261" s="7">
        <v>0</v>
      </c>
      <c r="E261" s="7">
        <v>0</v>
      </c>
      <c r="F261" s="254">
        <f t="shared" si="8"/>
        <v>0</v>
      </c>
      <c r="J261" s="8">
        <f t="shared" si="9"/>
        <v>0</v>
      </c>
    </row>
    <row r="262" spans="1:10">
      <c r="A262" s="5">
        <f>202+PRRAS!I78</f>
        <v>261</v>
      </c>
      <c r="B262" s="7">
        <f>ROUND(PRRAS!J78,2)</f>
        <v>0</v>
      </c>
      <c r="C262" s="7">
        <f>ROUND(PRRAS!K78,2)</f>
        <v>0</v>
      </c>
      <c r="D262" s="7">
        <v>0</v>
      </c>
      <c r="E262" s="7">
        <v>0</v>
      </c>
      <c r="F262" s="254">
        <f t="shared" si="8"/>
        <v>0</v>
      </c>
      <c r="J262" s="8">
        <f t="shared" si="9"/>
        <v>0</v>
      </c>
    </row>
    <row r="263" spans="1:10">
      <c r="A263" s="5">
        <f>202+PRRAS!I79</f>
        <v>262</v>
      </c>
      <c r="B263" s="7">
        <f>ROUND(PRRAS!J79,2)</f>
        <v>0</v>
      </c>
      <c r="C263" s="7">
        <f>ROUND(PRRAS!K79,2)</f>
        <v>0</v>
      </c>
      <c r="D263" s="7">
        <v>0</v>
      </c>
      <c r="E263" s="7">
        <v>0</v>
      </c>
      <c r="F263" s="254">
        <f t="shared" si="8"/>
        <v>0</v>
      </c>
      <c r="J263" s="8">
        <f t="shared" si="9"/>
        <v>0</v>
      </c>
    </row>
    <row r="264" spans="1:10">
      <c r="A264" s="5">
        <f>202+PRRAS!I80</f>
        <v>263</v>
      </c>
      <c r="B264" s="7">
        <f>ROUND(PRRAS!J80,2)</f>
        <v>0</v>
      </c>
      <c r="C264" s="7">
        <f>ROUND(PRRAS!K80,2)</f>
        <v>0</v>
      </c>
      <c r="D264" s="7">
        <v>0</v>
      </c>
      <c r="E264" s="7">
        <v>0</v>
      </c>
      <c r="F264" s="254">
        <f t="shared" si="8"/>
        <v>0</v>
      </c>
      <c r="J264" s="8">
        <f t="shared" si="9"/>
        <v>0</v>
      </c>
    </row>
    <row r="265" spans="1:10">
      <c r="A265" s="5">
        <f>202+PRRAS!I81</f>
        <v>264</v>
      </c>
      <c r="B265" s="7">
        <f>ROUND(PRRAS!J81,2)</f>
        <v>0</v>
      </c>
      <c r="C265" s="7">
        <f>ROUND(PRRAS!K81,2)</f>
        <v>0</v>
      </c>
      <c r="D265" s="7">
        <v>0</v>
      </c>
      <c r="E265" s="7">
        <v>0</v>
      </c>
      <c r="F265" s="254">
        <f t="shared" si="8"/>
        <v>0</v>
      </c>
      <c r="J265" s="8">
        <f t="shared" si="9"/>
        <v>0</v>
      </c>
    </row>
    <row r="266" spans="1:10">
      <c r="A266" s="5">
        <f>202+PRRAS!I82</f>
        <v>265</v>
      </c>
      <c r="B266" s="7">
        <f>ROUND(PRRAS!J82,2)</f>
        <v>0</v>
      </c>
      <c r="C266" s="7">
        <f>ROUND(PRRAS!K82,2)</f>
        <v>0</v>
      </c>
      <c r="D266" s="7">
        <v>0</v>
      </c>
      <c r="E266" s="7">
        <v>0</v>
      </c>
      <c r="F266" s="254">
        <f t="shared" si="8"/>
        <v>0</v>
      </c>
      <c r="J266" s="8">
        <f t="shared" si="9"/>
        <v>0</v>
      </c>
    </row>
    <row r="267" spans="1:10">
      <c r="A267" s="5">
        <f>202+PRRAS!I83</f>
        <v>266</v>
      </c>
      <c r="B267" s="7">
        <f>ROUND(PRRAS!J83,2)</f>
        <v>0</v>
      </c>
      <c r="C267" s="7">
        <f>ROUND(PRRAS!K83,2)</f>
        <v>0</v>
      </c>
      <c r="D267" s="7">
        <v>0</v>
      </c>
      <c r="E267" s="7">
        <v>0</v>
      </c>
      <c r="F267" s="254">
        <f t="shared" si="8"/>
        <v>0</v>
      </c>
      <c r="J267" s="8">
        <f t="shared" si="9"/>
        <v>0</v>
      </c>
    </row>
    <row r="268" spans="1:10">
      <c r="A268" s="5">
        <f>202+PRRAS!I84</f>
        <v>267</v>
      </c>
      <c r="B268" s="7">
        <f>ROUND(PRRAS!J84,2)</f>
        <v>0</v>
      </c>
      <c r="C268" s="7">
        <f>ROUND(PRRAS!K84,2)</f>
        <v>0</v>
      </c>
      <c r="D268" s="7">
        <v>0</v>
      </c>
      <c r="E268" s="7">
        <v>0</v>
      </c>
      <c r="F268" s="254">
        <f t="shared" si="8"/>
        <v>0</v>
      </c>
      <c r="J268" s="8">
        <f t="shared" si="9"/>
        <v>0</v>
      </c>
    </row>
    <row r="269" spans="1:10">
      <c r="A269" s="5">
        <f>202+PRRAS!I85</f>
        <v>268</v>
      </c>
      <c r="B269" s="7">
        <f>ROUND(PRRAS!J85,2)</f>
        <v>0</v>
      </c>
      <c r="C269" s="7">
        <f>ROUND(PRRAS!K85,2)</f>
        <v>0</v>
      </c>
      <c r="D269" s="7">
        <v>0</v>
      </c>
      <c r="E269" s="7">
        <v>0</v>
      </c>
      <c r="F269" s="254">
        <f t="shared" ref="F269:F332" si="10">A269/100*B269+A269/50*C269</f>
        <v>0</v>
      </c>
      <c r="J269" s="8">
        <f t="shared" si="9"/>
        <v>0</v>
      </c>
    </row>
    <row r="270" spans="1:10">
      <c r="A270" s="5">
        <f>202+PRRAS!I86</f>
        <v>269</v>
      </c>
      <c r="B270" s="7">
        <f>ROUND(PRRAS!J86,2)</f>
        <v>106.06</v>
      </c>
      <c r="C270" s="7">
        <f>ROUND(PRRAS!K86,2)</f>
        <v>75.959999999999994</v>
      </c>
      <c r="D270" s="7">
        <v>0</v>
      </c>
      <c r="E270" s="7">
        <v>0</v>
      </c>
      <c r="F270" s="254">
        <f t="shared" si="10"/>
        <v>693.96619999999996</v>
      </c>
      <c r="J270" s="8">
        <f t="shared" si="9"/>
        <v>0</v>
      </c>
    </row>
    <row r="271" spans="1:10">
      <c r="A271" s="5">
        <f>202+PRRAS!I87</f>
        <v>270</v>
      </c>
      <c r="B271" s="7">
        <f>ROUND(PRRAS!J87,2)</f>
        <v>0</v>
      </c>
      <c r="C271" s="7">
        <f>ROUND(PRRAS!K87,2)</f>
        <v>0</v>
      </c>
      <c r="D271" s="7">
        <v>0</v>
      </c>
      <c r="E271" s="7">
        <v>0</v>
      </c>
      <c r="F271" s="254">
        <f t="shared" si="10"/>
        <v>0</v>
      </c>
      <c r="J271" s="8">
        <f t="shared" si="9"/>
        <v>0</v>
      </c>
    </row>
    <row r="272" spans="1:10">
      <c r="A272" s="5">
        <f>202+PRRAS!I88</f>
        <v>271</v>
      </c>
      <c r="B272" s="7">
        <f>ROUND(PRRAS!J88,2)</f>
        <v>0</v>
      </c>
      <c r="C272" s="7">
        <f>ROUND(PRRAS!K88,2)</f>
        <v>0</v>
      </c>
      <c r="D272" s="7">
        <v>0</v>
      </c>
      <c r="E272" s="7">
        <v>0</v>
      </c>
      <c r="F272" s="254">
        <f t="shared" si="10"/>
        <v>0</v>
      </c>
      <c r="J272" s="8">
        <f t="shared" si="9"/>
        <v>0</v>
      </c>
    </row>
    <row r="273" spans="1:10">
      <c r="A273" s="5">
        <f>202+PRRAS!I89</f>
        <v>272</v>
      </c>
      <c r="B273" s="7">
        <f>ROUND(PRRAS!J89,2)</f>
        <v>0</v>
      </c>
      <c r="C273" s="7">
        <f>ROUND(PRRAS!K89,2)</f>
        <v>0</v>
      </c>
      <c r="D273" s="7">
        <v>0</v>
      </c>
      <c r="E273" s="7">
        <v>0</v>
      </c>
      <c r="F273" s="254">
        <f t="shared" si="10"/>
        <v>0</v>
      </c>
      <c r="J273" s="8">
        <f t="shared" si="9"/>
        <v>0</v>
      </c>
    </row>
    <row r="274" spans="1:10">
      <c r="A274" s="5">
        <f>202+PRRAS!I90</f>
        <v>273</v>
      </c>
      <c r="B274" s="7">
        <f>ROUND(PRRAS!J90,2)</f>
        <v>0</v>
      </c>
      <c r="C274" s="7">
        <f>ROUND(PRRAS!K90,2)</f>
        <v>0</v>
      </c>
      <c r="D274" s="7">
        <v>0</v>
      </c>
      <c r="E274" s="7">
        <v>0</v>
      </c>
      <c r="F274" s="254">
        <f t="shared" si="10"/>
        <v>0</v>
      </c>
      <c r="J274" s="8">
        <f t="shared" si="9"/>
        <v>0</v>
      </c>
    </row>
    <row r="275" spans="1:10">
      <c r="A275" s="5">
        <f>202+PRRAS!I91</f>
        <v>274</v>
      </c>
      <c r="B275" s="7">
        <f>ROUND(PRRAS!J91,2)</f>
        <v>0</v>
      </c>
      <c r="C275" s="7">
        <f>ROUND(PRRAS!K91,2)</f>
        <v>0</v>
      </c>
      <c r="D275" s="7">
        <v>0</v>
      </c>
      <c r="E275" s="7">
        <v>0</v>
      </c>
      <c r="F275" s="254">
        <f t="shared" si="10"/>
        <v>0</v>
      </c>
      <c r="J275" s="8">
        <f t="shared" si="9"/>
        <v>0</v>
      </c>
    </row>
    <row r="276" spans="1:10">
      <c r="A276" s="5">
        <f>202+PRRAS!I92</f>
        <v>275</v>
      </c>
      <c r="B276" s="7">
        <f>ROUND(PRRAS!J92,2)</f>
        <v>0</v>
      </c>
      <c r="C276" s="7">
        <f>ROUND(PRRAS!K92,2)</f>
        <v>0</v>
      </c>
      <c r="D276" s="7">
        <v>0</v>
      </c>
      <c r="E276" s="7">
        <v>0</v>
      </c>
      <c r="F276" s="254">
        <f t="shared" si="10"/>
        <v>0</v>
      </c>
      <c r="J276" s="8">
        <f t="shared" si="9"/>
        <v>0</v>
      </c>
    </row>
    <row r="277" spans="1:10">
      <c r="A277" s="5">
        <f>202+PRRAS!I93</f>
        <v>276</v>
      </c>
      <c r="B277" s="7">
        <f>ROUND(PRRAS!J93,2)</f>
        <v>0</v>
      </c>
      <c r="C277" s="7">
        <f>ROUND(PRRAS!K93,2)</f>
        <v>0</v>
      </c>
      <c r="D277" s="7">
        <v>0</v>
      </c>
      <c r="E277" s="7">
        <v>0</v>
      </c>
      <c r="F277" s="254">
        <f t="shared" si="10"/>
        <v>0</v>
      </c>
      <c r="J277" s="8">
        <f t="shared" si="9"/>
        <v>0</v>
      </c>
    </row>
    <row r="278" spans="1:10">
      <c r="A278" s="5">
        <f>202+PRRAS!I94</f>
        <v>277</v>
      </c>
      <c r="B278" s="7">
        <f>ROUND(PRRAS!J94,2)</f>
        <v>0</v>
      </c>
      <c r="C278" s="7">
        <f>ROUND(PRRAS!K94,2)</f>
        <v>0</v>
      </c>
      <c r="D278" s="7">
        <v>0</v>
      </c>
      <c r="E278" s="7">
        <v>0</v>
      </c>
      <c r="F278" s="254">
        <f t="shared" si="10"/>
        <v>0</v>
      </c>
      <c r="J278" s="8">
        <f t="shared" si="9"/>
        <v>0</v>
      </c>
    </row>
    <row r="279" spans="1:10">
      <c r="A279" s="5">
        <f>202+PRRAS!I95</f>
        <v>278</v>
      </c>
      <c r="B279" s="7">
        <f>ROUND(PRRAS!J95,2)</f>
        <v>0</v>
      </c>
      <c r="C279" s="7">
        <f>ROUND(PRRAS!K95,2)</f>
        <v>0</v>
      </c>
      <c r="D279" s="7">
        <v>0</v>
      </c>
      <c r="E279" s="7">
        <v>0</v>
      </c>
      <c r="F279" s="254">
        <f t="shared" si="10"/>
        <v>0</v>
      </c>
      <c r="J279" s="8">
        <f t="shared" si="9"/>
        <v>0</v>
      </c>
    </row>
    <row r="280" spans="1:10">
      <c r="A280" s="5">
        <f>202+PRRAS!I96</f>
        <v>279</v>
      </c>
      <c r="B280" s="7">
        <f>ROUND(PRRAS!J96,2)</f>
        <v>0</v>
      </c>
      <c r="C280" s="7">
        <f>ROUND(PRRAS!K96,2)</f>
        <v>0</v>
      </c>
      <c r="D280" s="7">
        <v>0</v>
      </c>
      <c r="E280" s="7">
        <v>0</v>
      </c>
      <c r="F280" s="254">
        <f t="shared" si="10"/>
        <v>0</v>
      </c>
      <c r="J280" s="8">
        <f t="shared" si="9"/>
        <v>0</v>
      </c>
    </row>
    <row r="281" spans="1:10">
      <c r="A281" s="5">
        <f>202+PRRAS!I97</f>
        <v>280</v>
      </c>
      <c r="B281" s="7">
        <f>ROUND(PRRAS!J97,2)</f>
        <v>0</v>
      </c>
      <c r="C281" s="7">
        <f>ROUND(PRRAS!K97,2)</f>
        <v>0</v>
      </c>
      <c r="D281" s="7">
        <v>0</v>
      </c>
      <c r="E281" s="7">
        <v>0</v>
      </c>
      <c r="F281" s="254">
        <f t="shared" si="10"/>
        <v>0</v>
      </c>
      <c r="J281" s="8">
        <f t="shared" si="9"/>
        <v>0</v>
      </c>
    </row>
    <row r="282" spans="1:10">
      <c r="A282" s="5">
        <f>202+PRRAS!I98</f>
        <v>281</v>
      </c>
      <c r="B282" s="7">
        <f>ROUND(PRRAS!J98,2)</f>
        <v>0</v>
      </c>
      <c r="C282" s="7">
        <f>ROUND(PRRAS!K98,2)</f>
        <v>0</v>
      </c>
      <c r="D282" s="7">
        <v>0</v>
      </c>
      <c r="E282" s="7">
        <v>0</v>
      </c>
      <c r="F282" s="254">
        <f t="shared" si="10"/>
        <v>0</v>
      </c>
      <c r="J282" s="8">
        <f t="shared" si="9"/>
        <v>0</v>
      </c>
    </row>
    <row r="283" spans="1:10">
      <c r="A283" s="5">
        <f>202+PRRAS!I99</f>
        <v>282</v>
      </c>
      <c r="B283" s="7">
        <f>ROUND(PRRAS!J99,2)</f>
        <v>0</v>
      </c>
      <c r="C283" s="7">
        <f>ROUND(PRRAS!K99,2)</f>
        <v>0</v>
      </c>
      <c r="D283" s="7">
        <v>0</v>
      </c>
      <c r="E283" s="7">
        <v>0</v>
      </c>
      <c r="F283" s="254">
        <f t="shared" si="10"/>
        <v>0</v>
      </c>
      <c r="J283" s="8">
        <f t="shared" si="9"/>
        <v>0</v>
      </c>
    </row>
    <row r="284" spans="1:10">
      <c r="A284" s="5">
        <f>202+PRRAS!I100</f>
        <v>283</v>
      </c>
      <c r="B284" s="7">
        <f>ROUND(PRRAS!J100,2)</f>
        <v>0</v>
      </c>
      <c r="C284" s="7">
        <f>ROUND(PRRAS!K100,2)</f>
        <v>0</v>
      </c>
      <c r="D284" s="7">
        <v>0</v>
      </c>
      <c r="E284" s="7">
        <v>0</v>
      </c>
      <c r="F284" s="254">
        <f t="shared" si="10"/>
        <v>0</v>
      </c>
      <c r="J284" s="8">
        <f t="shared" si="9"/>
        <v>0</v>
      </c>
    </row>
    <row r="285" spans="1:10">
      <c r="A285" s="5">
        <f>202+PRRAS!I101</f>
        <v>284</v>
      </c>
      <c r="B285" s="7">
        <f>ROUND(PRRAS!J101,2)</f>
        <v>0</v>
      </c>
      <c r="C285" s="7">
        <f>ROUND(PRRAS!K101,2)</f>
        <v>0</v>
      </c>
      <c r="D285" s="7">
        <v>0</v>
      </c>
      <c r="E285" s="7">
        <v>0</v>
      </c>
      <c r="F285" s="254">
        <f t="shared" si="10"/>
        <v>0</v>
      </c>
      <c r="J285" s="8">
        <f t="shared" si="9"/>
        <v>0</v>
      </c>
    </row>
    <row r="286" spans="1:10">
      <c r="A286" s="5">
        <f>202+PRRAS!I102</f>
        <v>285</v>
      </c>
      <c r="B286" s="7">
        <f>ROUND(PRRAS!J102,2)</f>
        <v>0</v>
      </c>
      <c r="C286" s="7">
        <f>ROUND(PRRAS!K102,2)</f>
        <v>0</v>
      </c>
      <c r="D286" s="7">
        <v>0</v>
      </c>
      <c r="E286" s="7">
        <v>0</v>
      </c>
      <c r="F286" s="254">
        <f t="shared" si="10"/>
        <v>0</v>
      </c>
      <c r="J286" s="8">
        <f t="shared" si="9"/>
        <v>0</v>
      </c>
    </row>
    <row r="287" spans="1:10">
      <c r="A287" s="5">
        <f>202+PRRAS!I103</f>
        <v>286</v>
      </c>
      <c r="B287" s="7">
        <f>ROUND(PRRAS!J103,2)</f>
        <v>0</v>
      </c>
      <c r="C287" s="7">
        <f>ROUND(PRRAS!K103,2)</f>
        <v>0</v>
      </c>
      <c r="D287" s="7">
        <v>0</v>
      </c>
      <c r="E287" s="7">
        <v>0</v>
      </c>
      <c r="F287" s="254">
        <f t="shared" si="10"/>
        <v>0</v>
      </c>
      <c r="J287" s="8">
        <f t="shared" si="9"/>
        <v>0</v>
      </c>
    </row>
    <row r="288" spans="1:10">
      <c r="A288" s="5">
        <f>202+PRRAS!I104</f>
        <v>287</v>
      </c>
      <c r="B288" s="7">
        <f>ROUND(PRRAS!J104,2)</f>
        <v>0</v>
      </c>
      <c r="C288" s="7">
        <f>ROUND(PRRAS!K104,2)</f>
        <v>0</v>
      </c>
      <c r="D288" s="7">
        <v>0</v>
      </c>
      <c r="E288" s="7">
        <v>0</v>
      </c>
      <c r="F288" s="254">
        <f t="shared" si="10"/>
        <v>0</v>
      </c>
      <c r="J288" s="8">
        <f t="shared" si="9"/>
        <v>0</v>
      </c>
    </row>
    <row r="289" spans="1:10">
      <c r="A289" s="5">
        <f>202+PRRAS!I105</f>
        <v>288</v>
      </c>
      <c r="B289" s="7">
        <f>ROUND(PRRAS!J105,2)</f>
        <v>0</v>
      </c>
      <c r="C289" s="7">
        <f>ROUND(PRRAS!K105,2)</f>
        <v>0</v>
      </c>
      <c r="D289" s="7">
        <v>0</v>
      </c>
      <c r="E289" s="7">
        <v>0</v>
      </c>
      <c r="F289" s="254">
        <f t="shared" si="10"/>
        <v>0</v>
      </c>
      <c r="J289" s="8">
        <f t="shared" si="9"/>
        <v>0</v>
      </c>
    </row>
    <row r="290" spans="1:10">
      <c r="A290" s="5">
        <f>202+PRRAS!I106</f>
        <v>289</v>
      </c>
      <c r="B290" s="7">
        <f>ROUND(PRRAS!J106,2)</f>
        <v>0</v>
      </c>
      <c r="C290" s="7">
        <f>ROUND(PRRAS!K106,2)</f>
        <v>0</v>
      </c>
      <c r="D290" s="7">
        <v>0</v>
      </c>
      <c r="E290" s="7">
        <v>0</v>
      </c>
      <c r="F290" s="254">
        <f t="shared" si="10"/>
        <v>0</v>
      </c>
      <c r="J290" s="8">
        <f t="shared" si="9"/>
        <v>0</v>
      </c>
    </row>
    <row r="291" spans="1:10">
      <c r="A291" s="5">
        <f>202+PRRAS!I107</f>
        <v>290</v>
      </c>
      <c r="B291" s="7">
        <f>ROUND(PRRAS!J107,2)</f>
        <v>0</v>
      </c>
      <c r="C291" s="7">
        <f>ROUND(PRRAS!K107,2)</f>
        <v>0</v>
      </c>
      <c r="D291" s="7">
        <v>0</v>
      </c>
      <c r="E291" s="7">
        <v>0</v>
      </c>
      <c r="F291" s="254">
        <f t="shared" si="10"/>
        <v>0</v>
      </c>
      <c r="J291" s="8">
        <f t="shared" si="9"/>
        <v>0</v>
      </c>
    </row>
    <row r="292" spans="1:10">
      <c r="A292" s="5">
        <f>202+PRRAS!I108</f>
        <v>291</v>
      </c>
      <c r="B292" s="7">
        <f>ROUND(PRRAS!J108,2)</f>
        <v>0</v>
      </c>
      <c r="C292" s="7">
        <f>ROUND(PRRAS!K108,2)</f>
        <v>0</v>
      </c>
      <c r="D292" s="7">
        <v>0</v>
      </c>
      <c r="E292" s="7">
        <v>0</v>
      </c>
      <c r="F292" s="254">
        <f t="shared" si="10"/>
        <v>0</v>
      </c>
      <c r="J292" s="8">
        <f t="shared" si="9"/>
        <v>0</v>
      </c>
    </row>
    <row r="293" spans="1:10">
      <c r="A293" s="5">
        <f>202+PRRAS!I109</f>
        <v>292</v>
      </c>
      <c r="B293" s="7">
        <f>ROUND(PRRAS!J109,2)</f>
        <v>0</v>
      </c>
      <c r="C293" s="7">
        <f>ROUND(PRRAS!K109,2)</f>
        <v>0</v>
      </c>
      <c r="D293" s="7">
        <v>0</v>
      </c>
      <c r="E293" s="7">
        <v>0</v>
      </c>
      <c r="F293" s="254">
        <f t="shared" si="10"/>
        <v>0</v>
      </c>
      <c r="J293" s="8">
        <f t="shared" si="9"/>
        <v>0</v>
      </c>
    </row>
    <row r="294" spans="1:10">
      <c r="A294" s="5">
        <f>202+PRRAS!I110</f>
        <v>293</v>
      </c>
      <c r="B294" s="7">
        <f>ROUND(PRRAS!J110,2)</f>
        <v>0</v>
      </c>
      <c r="C294" s="7">
        <f>ROUND(PRRAS!K110,2)</f>
        <v>0</v>
      </c>
      <c r="D294" s="7">
        <v>0</v>
      </c>
      <c r="E294" s="7">
        <v>0</v>
      </c>
      <c r="F294" s="254">
        <f t="shared" si="10"/>
        <v>0</v>
      </c>
      <c r="J294" s="8">
        <f t="shared" si="9"/>
        <v>0</v>
      </c>
    </row>
    <row r="295" spans="1:10">
      <c r="A295" s="5">
        <f>202+PRRAS!I111</f>
        <v>294</v>
      </c>
      <c r="B295" s="7">
        <f>ROUND(PRRAS!J111,2)</f>
        <v>0</v>
      </c>
      <c r="C295" s="7">
        <f>ROUND(PRRAS!K111,2)</f>
        <v>0</v>
      </c>
      <c r="D295" s="7">
        <v>0</v>
      </c>
      <c r="E295" s="7">
        <v>0</v>
      </c>
      <c r="F295" s="254">
        <f t="shared" si="10"/>
        <v>0</v>
      </c>
      <c r="J295" s="8">
        <f t="shared" si="9"/>
        <v>0</v>
      </c>
    </row>
    <row r="296" spans="1:10">
      <c r="A296" s="5">
        <f>202+PRRAS!I112</f>
        <v>295</v>
      </c>
      <c r="B296" s="7">
        <f>ROUND(PRRAS!J112,2)</f>
        <v>0</v>
      </c>
      <c r="C296" s="7">
        <f>ROUND(PRRAS!K112,2)</f>
        <v>0</v>
      </c>
      <c r="D296" s="7">
        <v>0</v>
      </c>
      <c r="E296" s="7">
        <v>0</v>
      </c>
      <c r="F296" s="254">
        <f t="shared" si="10"/>
        <v>0</v>
      </c>
      <c r="J296" s="8">
        <f t="shared" si="9"/>
        <v>0</v>
      </c>
    </row>
    <row r="297" spans="1:10">
      <c r="A297" s="5">
        <f>202+PRRAS!I113</f>
        <v>296</v>
      </c>
      <c r="B297" s="7">
        <f>ROUND(PRRAS!J113,2)</f>
        <v>0</v>
      </c>
      <c r="C297" s="7">
        <f>ROUND(PRRAS!K113,2)</f>
        <v>0</v>
      </c>
      <c r="D297" s="7">
        <v>0</v>
      </c>
      <c r="E297" s="7">
        <v>0</v>
      </c>
      <c r="F297" s="254">
        <f t="shared" si="10"/>
        <v>0</v>
      </c>
      <c r="J297" s="8">
        <f t="shared" si="9"/>
        <v>0</v>
      </c>
    </row>
    <row r="298" spans="1:10">
      <c r="A298" s="5">
        <f>202+PRRAS!I114</f>
        <v>297</v>
      </c>
      <c r="B298" s="7">
        <f>ROUND(PRRAS!J114,2)</f>
        <v>0</v>
      </c>
      <c r="C298" s="7">
        <f>ROUND(PRRAS!K114,2)</f>
        <v>0</v>
      </c>
      <c r="D298" s="7">
        <v>0</v>
      </c>
      <c r="E298" s="7">
        <v>0</v>
      </c>
      <c r="F298" s="254">
        <f t="shared" si="10"/>
        <v>0</v>
      </c>
      <c r="J298" s="8">
        <f t="shared" si="9"/>
        <v>0</v>
      </c>
    </row>
    <row r="299" spans="1:10">
      <c r="A299" s="5">
        <f>202+PRRAS!I115</f>
        <v>298</v>
      </c>
      <c r="B299" s="7">
        <f>ROUND(PRRAS!J115,2)</f>
        <v>0</v>
      </c>
      <c r="C299" s="7">
        <f>ROUND(PRRAS!K115,2)</f>
        <v>0</v>
      </c>
      <c r="D299" s="7">
        <v>0</v>
      </c>
      <c r="E299" s="7">
        <v>0</v>
      </c>
      <c r="F299" s="254">
        <f t="shared" si="10"/>
        <v>0</v>
      </c>
      <c r="J299" s="8">
        <f t="shared" si="9"/>
        <v>0</v>
      </c>
    </row>
    <row r="300" spans="1:10">
      <c r="A300" s="5">
        <f>202+PRRAS!I116</f>
        <v>299</v>
      </c>
      <c r="B300" s="7">
        <f>ROUND(PRRAS!J116,2)</f>
        <v>106.06</v>
      </c>
      <c r="C300" s="7">
        <f>ROUND(PRRAS!K116,2)</f>
        <v>75.959999999999994</v>
      </c>
      <c r="D300" s="7">
        <v>0</v>
      </c>
      <c r="E300" s="7">
        <v>0</v>
      </c>
      <c r="F300" s="254">
        <f t="shared" si="10"/>
        <v>771.36020000000008</v>
      </c>
      <c r="J300" s="8">
        <f t="shared" si="9"/>
        <v>0</v>
      </c>
    </row>
    <row r="301" spans="1:10">
      <c r="A301" s="5">
        <f>202+PRRAS!I117</f>
        <v>300</v>
      </c>
      <c r="B301" s="7">
        <f>ROUND(PRRAS!J117,2)</f>
        <v>106.06</v>
      </c>
      <c r="C301" s="7">
        <f>ROUND(PRRAS!K117,2)</f>
        <v>75.959999999999994</v>
      </c>
      <c r="D301" s="7">
        <v>0</v>
      </c>
      <c r="E301" s="7">
        <v>0</v>
      </c>
      <c r="F301" s="254">
        <f t="shared" si="10"/>
        <v>773.94</v>
      </c>
      <c r="J301" s="8">
        <f t="shared" si="9"/>
        <v>0</v>
      </c>
    </row>
    <row r="302" spans="1:10">
      <c r="A302" s="5">
        <f>202+PRRAS!I118</f>
        <v>301</v>
      </c>
      <c r="B302" s="7">
        <f>ROUND(PRRAS!J118,2)</f>
        <v>0</v>
      </c>
      <c r="C302" s="7">
        <f>ROUND(PRRAS!K118,2)</f>
        <v>0</v>
      </c>
      <c r="D302" s="7">
        <v>0</v>
      </c>
      <c r="E302" s="7">
        <v>0</v>
      </c>
      <c r="F302" s="254">
        <f t="shared" si="10"/>
        <v>0</v>
      </c>
      <c r="J302" s="8">
        <f t="shared" si="9"/>
        <v>0</v>
      </c>
    </row>
    <row r="303" spans="1:10">
      <c r="A303" s="5">
        <f>202+PRRAS!I119</f>
        <v>302</v>
      </c>
      <c r="B303" s="7">
        <f>ROUND(PRRAS!J119,2)</f>
        <v>0</v>
      </c>
      <c r="C303" s="7">
        <f>ROUND(PRRAS!K119,2)</f>
        <v>0</v>
      </c>
      <c r="D303" s="7">
        <v>0</v>
      </c>
      <c r="E303" s="7">
        <v>0</v>
      </c>
      <c r="F303" s="254">
        <f t="shared" si="10"/>
        <v>0</v>
      </c>
      <c r="J303" s="8">
        <f t="shared" si="9"/>
        <v>0</v>
      </c>
    </row>
    <row r="304" spans="1:10">
      <c r="A304" s="5">
        <f>202+PRRAS!I120</f>
        <v>303</v>
      </c>
      <c r="B304" s="7">
        <f>ROUND(PRRAS!J120,2)</f>
        <v>0</v>
      </c>
      <c r="C304" s="7">
        <f>ROUND(PRRAS!K120,2)</f>
        <v>0</v>
      </c>
      <c r="D304" s="7">
        <v>0</v>
      </c>
      <c r="E304" s="7">
        <v>0</v>
      </c>
      <c r="F304" s="254">
        <f t="shared" si="10"/>
        <v>0</v>
      </c>
      <c r="J304" s="8">
        <f t="shared" si="9"/>
        <v>0</v>
      </c>
    </row>
    <row r="305" spans="1:10">
      <c r="A305" s="5">
        <f>202+PRRAS!I121</f>
        <v>304</v>
      </c>
      <c r="B305" s="7">
        <f>ROUND(PRRAS!J121,2)</f>
        <v>0</v>
      </c>
      <c r="C305" s="7">
        <f>ROUND(PRRAS!K121,2)</f>
        <v>0</v>
      </c>
      <c r="D305" s="7">
        <v>0</v>
      </c>
      <c r="E305" s="7">
        <v>0</v>
      </c>
      <c r="F305" s="254">
        <f t="shared" si="10"/>
        <v>0</v>
      </c>
      <c r="J305" s="8">
        <f t="shared" si="9"/>
        <v>0</v>
      </c>
    </row>
    <row r="306" spans="1:10">
      <c r="A306" s="5">
        <f>202+PRRAS!I122</f>
        <v>305</v>
      </c>
      <c r="B306" s="7">
        <f>ROUND(PRRAS!J122,2)</f>
        <v>0</v>
      </c>
      <c r="C306" s="7">
        <f>ROUND(PRRAS!K122,2)</f>
        <v>0</v>
      </c>
      <c r="D306" s="7">
        <v>0</v>
      </c>
      <c r="E306" s="7">
        <v>0</v>
      </c>
      <c r="F306" s="254">
        <f t="shared" si="10"/>
        <v>0</v>
      </c>
      <c r="J306" s="8">
        <f t="shared" si="9"/>
        <v>0</v>
      </c>
    </row>
    <row r="307" spans="1:10">
      <c r="A307" s="5">
        <f>202+PRRAS!I123</f>
        <v>306</v>
      </c>
      <c r="B307" s="7">
        <f>ROUND(PRRAS!J123,2)</f>
        <v>0</v>
      </c>
      <c r="C307" s="7">
        <f>ROUND(PRRAS!K123,2)</f>
        <v>0</v>
      </c>
      <c r="D307" s="7">
        <v>0</v>
      </c>
      <c r="E307" s="7">
        <v>0</v>
      </c>
      <c r="F307" s="254">
        <f t="shared" si="10"/>
        <v>0</v>
      </c>
      <c r="J307" s="8">
        <f t="shared" si="9"/>
        <v>0</v>
      </c>
    </row>
    <row r="308" spans="1:10">
      <c r="A308" s="5">
        <f>202+PRRAS!I124</f>
        <v>307</v>
      </c>
      <c r="B308" s="7">
        <f>ROUND(PRRAS!J124,2)</f>
        <v>0</v>
      </c>
      <c r="C308" s="7">
        <f>ROUND(PRRAS!K124,2)</f>
        <v>0</v>
      </c>
      <c r="D308" s="7">
        <v>0</v>
      </c>
      <c r="E308" s="7">
        <v>0</v>
      </c>
      <c r="F308" s="254">
        <f t="shared" si="10"/>
        <v>0</v>
      </c>
      <c r="J308" s="8">
        <f t="shared" si="9"/>
        <v>0</v>
      </c>
    </row>
    <row r="309" spans="1:10">
      <c r="A309" s="5">
        <f>202+PRRAS!I125</f>
        <v>308</v>
      </c>
      <c r="B309" s="7">
        <f>ROUND(PRRAS!J125,2)</f>
        <v>0</v>
      </c>
      <c r="C309" s="7">
        <f>ROUND(PRRAS!K125,2)</f>
        <v>0</v>
      </c>
      <c r="D309" s="7">
        <v>0</v>
      </c>
      <c r="E309" s="7">
        <v>0</v>
      </c>
      <c r="F309" s="254">
        <f t="shared" si="10"/>
        <v>0</v>
      </c>
      <c r="J309" s="8">
        <f t="shared" si="9"/>
        <v>0</v>
      </c>
    </row>
    <row r="310" spans="1:10">
      <c r="A310" s="5">
        <f>202+PRRAS!I126</f>
        <v>309</v>
      </c>
      <c r="B310" s="7">
        <f>ROUND(PRRAS!J126,2)</f>
        <v>0</v>
      </c>
      <c r="C310" s="7">
        <f>ROUND(PRRAS!K126,2)</f>
        <v>0</v>
      </c>
      <c r="D310" s="7">
        <v>0</v>
      </c>
      <c r="E310" s="7">
        <v>0</v>
      </c>
      <c r="F310" s="254">
        <f t="shared" si="10"/>
        <v>0</v>
      </c>
      <c r="J310" s="8">
        <f t="shared" si="9"/>
        <v>0</v>
      </c>
    </row>
    <row r="311" spans="1:10">
      <c r="A311" s="5">
        <f>202+PRRAS!I127</f>
        <v>310</v>
      </c>
      <c r="B311" s="7">
        <f>ROUND(PRRAS!J127,2)</f>
        <v>0</v>
      </c>
      <c r="C311" s="7">
        <f>ROUND(PRRAS!K127,2)</f>
        <v>0</v>
      </c>
      <c r="D311" s="7">
        <v>0</v>
      </c>
      <c r="E311" s="7">
        <v>0</v>
      </c>
      <c r="F311" s="254">
        <f t="shared" si="10"/>
        <v>0</v>
      </c>
      <c r="J311" s="8">
        <f t="shared" si="9"/>
        <v>0</v>
      </c>
    </row>
    <row r="312" spans="1:10">
      <c r="A312" s="5">
        <f>202+PRRAS!I128</f>
        <v>311</v>
      </c>
      <c r="B312" s="7">
        <f>ROUND(PRRAS!J128,2)</f>
        <v>27.32</v>
      </c>
      <c r="C312" s="7">
        <f>ROUND(PRRAS!K128,2)</f>
        <v>36.75</v>
      </c>
      <c r="D312" s="7">
        <v>0</v>
      </c>
      <c r="E312" s="7">
        <v>0</v>
      </c>
      <c r="F312" s="254">
        <f t="shared" si="10"/>
        <v>313.55019999999996</v>
      </c>
      <c r="J312" s="8">
        <f t="shared" si="9"/>
        <v>0</v>
      </c>
    </row>
    <row r="313" spans="1:10">
      <c r="A313" s="5">
        <f>202+PRRAS!I129</f>
        <v>312</v>
      </c>
      <c r="B313" s="7">
        <f>ROUND(PRRAS!J129,2)</f>
        <v>0</v>
      </c>
      <c r="C313" s="7">
        <f>ROUND(PRRAS!K129,2)</f>
        <v>0</v>
      </c>
      <c r="D313" s="7">
        <v>0</v>
      </c>
      <c r="E313" s="7">
        <v>0</v>
      </c>
      <c r="F313" s="254">
        <f t="shared" si="10"/>
        <v>0</v>
      </c>
      <c r="J313" s="8">
        <f t="shared" si="9"/>
        <v>0</v>
      </c>
    </row>
    <row r="314" spans="1:10">
      <c r="A314" s="5">
        <f>202+PRRAS!I130</f>
        <v>313</v>
      </c>
      <c r="B314" s="7">
        <f>ROUND(PRRAS!J130,2)</f>
        <v>0</v>
      </c>
      <c r="C314" s="7">
        <f>ROUND(PRRAS!K130,2)</f>
        <v>0</v>
      </c>
      <c r="D314" s="7">
        <v>0</v>
      </c>
      <c r="E314" s="7">
        <v>0</v>
      </c>
      <c r="F314" s="254">
        <f t="shared" si="10"/>
        <v>0</v>
      </c>
      <c r="J314" s="8">
        <f t="shared" si="9"/>
        <v>0</v>
      </c>
    </row>
    <row r="315" spans="1:10">
      <c r="A315" s="5">
        <f>202+PRRAS!I131</f>
        <v>314</v>
      </c>
      <c r="B315" s="7">
        <f>ROUND(PRRAS!J131,2)</f>
        <v>0</v>
      </c>
      <c r="C315" s="7">
        <f>ROUND(PRRAS!K131,2)</f>
        <v>0</v>
      </c>
      <c r="D315" s="7">
        <v>0</v>
      </c>
      <c r="E315" s="7">
        <v>0</v>
      </c>
      <c r="F315" s="254">
        <f t="shared" si="10"/>
        <v>0</v>
      </c>
      <c r="J315" s="8">
        <f t="shared" si="9"/>
        <v>0</v>
      </c>
    </row>
    <row r="316" spans="1:10">
      <c r="A316" s="5">
        <f>202+PRRAS!I132</f>
        <v>315</v>
      </c>
      <c r="B316" s="7">
        <f>ROUND(PRRAS!J132,2)</f>
        <v>0</v>
      </c>
      <c r="C316" s="7">
        <f>ROUND(PRRAS!K132,2)</f>
        <v>0</v>
      </c>
      <c r="D316" s="7">
        <v>0</v>
      </c>
      <c r="E316" s="7">
        <v>0</v>
      </c>
      <c r="F316" s="254">
        <f t="shared" si="10"/>
        <v>0</v>
      </c>
      <c r="J316" s="8">
        <f t="shared" si="9"/>
        <v>0</v>
      </c>
    </row>
    <row r="317" spans="1:10">
      <c r="A317" s="5">
        <f>202+PRRAS!I133</f>
        <v>316</v>
      </c>
      <c r="B317" s="7">
        <f>ROUND(PRRAS!J133,2)</f>
        <v>0</v>
      </c>
      <c r="C317" s="7">
        <f>ROUND(PRRAS!K133,2)</f>
        <v>0</v>
      </c>
      <c r="D317" s="7">
        <v>0</v>
      </c>
      <c r="E317" s="7">
        <v>0</v>
      </c>
      <c r="F317" s="254">
        <f t="shared" si="10"/>
        <v>0</v>
      </c>
      <c r="J317" s="8">
        <f t="shared" si="9"/>
        <v>0</v>
      </c>
    </row>
    <row r="318" spans="1:10">
      <c r="A318" s="5">
        <f>202+PRRAS!I134</f>
        <v>317</v>
      </c>
      <c r="B318" s="7">
        <f>ROUND(PRRAS!J134,2)</f>
        <v>27.32</v>
      </c>
      <c r="C318" s="7">
        <f>ROUND(PRRAS!K134,2)</f>
        <v>36.75</v>
      </c>
      <c r="D318" s="7">
        <v>0</v>
      </c>
      <c r="E318" s="7">
        <v>0</v>
      </c>
      <c r="F318" s="254">
        <f t="shared" si="10"/>
        <v>319.5994</v>
      </c>
      <c r="J318" s="8">
        <f t="shared" si="9"/>
        <v>0</v>
      </c>
    </row>
    <row r="319" spans="1:10">
      <c r="A319" s="5">
        <f>202+PRRAS!I135</f>
        <v>318</v>
      </c>
      <c r="B319" s="7">
        <f>ROUND(PRRAS!J135,2)</f>
        <v>27.32</v>
      </c>
      <c r="C319" s="7">
        <f>ROUND(PRRAS!K135,2)</f>
        <v>36.75</v>
      </c>
      <c r="D319" s="7">
        <v>0</v>
      </c>
      <c r="E319" s="7">
        <v>0</v>
      </c>
      <c r="F319" s="254">
        <f t="shared" si="10"/>
        <v>320.60760000000005</v>
      </c>
      <c r="J319" s="8">
        <f t="shared" si="9"/>
        <v>0</v>
      </c>
    </row>
    <row r="320" spans="1:10">
      <c r="A320" s="5">
        <f>202+PRRAS!I136</f>
        <v>319</v>
      </c>
      <c r="B320" s="7">
        <f>ROUND(PRRAS!J136,2)</f>
        <v>0</v>
      </c>
      <c r="C320" s="7">
        <f>ROUND(PRRAS!K136,2)</f>
        <v>0</v>
      </c>
      <c r="D320" s="7">
        <v>0</v>
      </c>
      <c r="E320" s="7">
        <v>0</v>
      </c>
      <c r="F320" s="254">
        <f t="shared" si="10"/>
        <v>0</v>
      </c>
      <c r="J320" s="8">
        <f t="shared" si="9"/>
        <v>0</v>
      </c>
    </row>
    <row r="321" spans="1:10">
      <c r="A321" s="5">
        <f>202+PRRAS!I137</f>
        <v>320</v>
      </c>
      <c r="B321" s="7">
        <f>ROUND(PRRAS!J137,2)</f>
        <v>0</v>
      </c>
      <c r="C321" s="7">
        <f>ROUND(PRRAS!K137,2)</f>
        <v>0</v>
      </c>
      <c r="D321" s="7">
        <v>0</v>
      </c>
      <c r="E321" s="7">
        <v>0</v>
      </c>
      <c r="F321" s="254">
        <f t="shared" si="10"/>
        <v>0</v>
      </c>
      <c r="J321" s="8">
        <f t="shared" si="9"/>
        <v>0</v>
      </c>
    </row>
    <row r="322" spans="1:10">
      <c r="A322" s="5">
        <f>202+PRRAS!I138</f>
        <v>321</v>
      </c>
      <c r="B322" s="7">
        <f>ROUND(PRRAS!J138,2)</f>
        <v>0</v>
      </c>
      <c r="C322" s="7">
        <f>ROUND(PRRAS!K138,2)</f>
        <v>0</v>
      </c>
      <c r="D322" s="7">
        <v>0</v>
      </c>
      <c r="E322" s="7">
        <v>0</v>
      </c>
      <c r="F322" s="254">
        <f t="shared" si="10"/>
        <v>0</v>
      </c>
      <c r="J322" s="8">
        <f t="shared" si="9"/>
        <v>0</v>
      </c>
    </row>
    <row r="323" spans="1:10">
      <c r="A323" s="5">
        <f>202+PRRAS!I139</f>
        <v>322</v>
      </c>
      <c r="B323" s="7">
        <f>ROUND(PRRAS!J139,2)</f>
        <v>0</v>
      </c>
      <c r="C323" s="7">
        <f>ROUND(PRRAS!K139,2)</f>
        <v>0</v>
      </c>
      <c r="D323" s="7">
        <v>0</v>
      </c>
      <c r="E323" s="7">
        <v>0</v>
      </c>
      <c r="F323" s="254">
        <f t="shared" si="10"/>
        <v>0</v>
      </c>
      <c r="J323" s="8">
        <f t="shared" ref="J323:J374" si="11">ABS(B323-ROUND(B323,2))+ABS(C323-ROUND(C323,2))</f>
        <v>0</v>
      </c>
    </row>
    <row r="324" spans="1:10">
      <c r="A324" s="5">
        <f>202+PRRAS!I140</f>
        <v>323</v>
      </c>
      <c r="B324" s="7">
        <f>ROUND(PRRAS!J140,2)</f>
        <v>0</v>
      </c>
      <c r="C324" s="7">
        <f>ROUND(PRRAS!K140,2)</f>
        <v>0</v>
      </c>
      <c r="D324" s="7">
        <v>0</v>
      </c>
      <c r="E324" s="7">
        <v>0</v>
      </c>
      <c r="F324" s="254">
        <f t="shared" si="10"/>
        <v>0</v>
      </c>
      <c r="J324" s="8">
        <f t="shared" si="11"/>
        <v>0</v>
      </c>
    </row>
    <row r="325" spans="1:10">
      <c r="A325" s="5">
        <f>202+PRRAS!I141</f>
        <v>324</v>
      </c>
      <c r="B325" s="7">
        <f>ROUND(PRRAS!J141,2)</f>
        <v>0</v>
      </c>
      <c r="C325" s="7">
        <f>ROUND(PRRAS!K141,2)</f>
        <v>0</v>
      </c>
      <c r="D325" s="7">
        <v>0</v>
      </c>
      <c r="E325" s="7">
        <v>0</v>
      </c>
      <c r="F325" s="254">
        <f t="shared" si="10"/>
        <v>0</v>
      </c>
      <c r="J325" s="8">
        <f t="shared" si="11"/>
        <v>0</v>
      </c>
    </row>
    <row r="326" spans="1:10">
      <c r="A326" s="5">
        <f>202+PRRAS!I142</f>
        <v>325</v>
      </c>
      <c r="B326" s="7">
        <f>ROUND(PRRAS!J142,2)</f>
        <v>0</v>
      </c>
      <c r="C326" s="7">
        <f>ROUND(PRRAS!K142,2)</f>
        <v>0</v>
      </c>
      <c r="D326" s="7">
        <v>0</v>
      </c>
      <c r="E326" s="7">
        <v>0</v>
      </c>
      <c r="F326" s="254">
        <f t="shared" si="10"/>
        <v>0</v>
      </c>
      <c r="J326" s="8">
        <f t="shared" si="11"/>
        <v>0</v>
      </c>
    </row>
    <row r="327" spans="1:10">
      <c r="A327" s="5">
        <f>202+PRRAS!I143</f>
        <v>326</v>
      </c>
      <c r="B327" s="7">
        <f>ROUND(PRRAS!J143,2)</f>
        <v>0</v>
      </c>
      <c r="C327" s="7">
        <f>ROUND(PRRAS!K143,2)</f>
        <v>0</v>
      </c>
      <c r="D327" s="7">
        <v>0</v>
      </c>
      <c r="E327" s="7">
        <v>0</v>
      </c>
      <c r="F327" s="254">
        <f t="shared" si="10"/>
        <v>0</v>
      </c>
      <c r="J327" s="8">
        <f t="shared" si="11"/>
        <v>0</v>
      </c>
    </row>
    <row r="328" spans="1:10">
      <c r="A328" s="5">
        <f>202+PRRAS!I144</f>
        <v>327</v>
      </c>
      <c r="B328" s="7">
        <f>ROUND(PRRAS!J144,2)</f>
        <v>0</v>
      </c>
      <c r="C328" s="7">
        <f>ROUND(PRRAS!K144,2)</f>
        <v>0</v>
      </c>
      <c r="D328" s="7">
        <v>0</v>
      </c>
      <c r="E328" s="7">
        <v>0</v>
      </c>
      <c r="F328" s="254">
        <f t="shared" si="10"/>
        <v>0</v>
      </c>
      <c r="J328" s="8">
        <f t="shared" si="11"/>
        <v>0</v>
      </c>
    </row>
    <row r="329" spans="1:10">
      <c r="A329" s="5">
        <f>202+PRRAS!I145</f>
        <v>328</v>
      </c>
      <c r="B329" s="7">
        <f>ROUND(PRRAS!J145,2)</f>
        <v>0</v>
      </c>
      <c r="C329" s="7">
        <f>ROUND(PRRAS!K145,2)</f>
        <v>0</v>
      </c>
      <c r="D329" s="7">
        <v>0</v>
      </c>
      <c r="E329" s="7">
        <v>0</v>
      </c>
      <c r="F329" s="254">
        <f t="shared" si="10"/>
        <v>0</v>
      </c>
      <c r="J329" s="8">
        <f t="shared" si="11"/>
        <v>0</v>
      </c>
    </row>
    <row r="330" spans="1:10">
      <c r="A330" s="5">
        <f>202+PRRAS!I146</f>
        <v>329</v>
      </c>
      <c r="B330" s="7">
        <f>ROUND(PRRAS!J146,2)</f>
        <v>0</v>
      </c>
      <c r="C330" s="7">
        <f>ROUND(PRRAS!K146,2)</f>
        <v>0</v>
      </c>
      <c r="D330" s="7">
        <v>0</v>
      </c>
      <c r="E330" s="7">
        <v>0</v>
      </c>
      <c r="F330" s="254">
        <f t="shared" si="10"/>
        <v>0</v>
      </c>
      <c r="J330" s="8">
        <f t="shared" si="11"/>
        <v>0</v>
      </c>
    </row>
    <row r="331" spans="1:10">
      <c r="A331" s="5">
        <f>202+PRRAS!I147</f>
        <v>330</v>
      </c>
      <c r="B331" s="7">
        <f>ROUND(PRRAS!J147,2)</f>
        <v>98.75</v>
      </c>
      <c r="C331" s="7">
        <f>ROUND(PRRAS!K147,2)</f>
        <v>128.75</v>
      </c>
      <c r="D331" s="7">
        <v>0</v>
      </c>
      <c r="E331" s="7">
        <v>0</v>
      </c>
      <c r="F331" s="254">
        <f t="shared" si="10"/>
        <v>1175.625</v>
      </c>
      <c r="J331" s="8">
        <f t="shared" si="11"/>
        <v>0</v>
      </c>
    </row>
    <row r="332" spans="1:10">
      <c r="A332" s="5">
        <f>202+PRRAS!I148</f>
        <v>331</v>
      </c>
      <c r="B332" s="7">
        <f>ROUND(PRRAS!J148,2)</f>
        <v>0</v>
      </c>
      <c r="C332" s="7">
        <f>ROUND(PRRAS!K148,2)</f>
        <v>0</v>
      </c>
      <c r="D332" s="7">
        <v>0</v>
      </c>
      <c r="E332" s="7">
        <v>0</v>
      </c>
      <c r="F332" s="254">
        <f t="shared" si="10"/>
        <v>0</v>
      </c>
      <c r="J332" s="8">
        <f t="shared" si="11"/>
        <v>0</v>
      </c>
    </row>
    <row r="333" spans="1:10">
      <c r="A333" s="5">
        <f>202+PRRAS!I149</f>
        <v>332</v>
      </c>
      <c r="B333" s="7">
        <f>ROUND(PRRAS!J149,2)</f>
        <v>0</v>
      </c>
      <c r="C333" s="7">
        <f>ROUND(PRRAS!K149,2)</f>
        <v>0</v>
      </c>
      <c r="D333" s="7">
        <v>0</v>
      </c>
      <c r="E333" s="7">
        <v>0</v>
      </c>
      <c r="F333" s="254">
        <f t="shared" ref="F333:F366" si="12">A333/100*B333+A333/50*C333</f>
        <v>0</v>
      </c>
      <c r="J333" s="8">
        <f t="shared" si="11"/>
        <v>0</v>
      </c>
    </row>
    <row r="334" spans="1:10">
      <c r="A334" s="5">
        <f>202+PRRAS!I150</f>
        <v>333</v>
      </c>
      <c r="B334" s="7">
        <f>ROUND(PRRAS!J150,2)</f>
        <v>0</v>
      </c>
      <c r="C334" s="7">
        <f>ROUND(PRRAS!K150,2)</f>
        <v>0</v>
      </c>
      <c r="D334" s="7">
        <v>0</v>
      </c>
      <c r="E334" s="7">
        <v>0</v>
      </c>
      <c r="F334" s="254">
        <f t="shared" si="12"/>
        <v>0</v>
      </c>
      <c r="J334" s="8">
        <f t="shared" si="11"/>
        <v>0</v>
      </c>
    </row>
    <row r="335" spans="1:10">
      <c r="A335" s="5">
        <f>202+PRRAS!I151</f>
        <v>334</v>
      </c>
      <c r="B335" s="7">
        <f>ROUND(PRRAS!J151,2)</f>
        <v>0</v>
      </c>
      <c r="C335" s="7">
        <f>ROUND(PRRAS!K151,2)</f>
        <v>0</v>
      </c>
      <c r="D335" s="7">
        <v>0</v>
      </c>
      <c r="E335" s="7">
        <v>0</v>
      </c>
      <c r="F335" s="254">
        <f t="shared" si="12"/>
        <v>0</v>
      </c>
      <c r="J335" s="8">
        <f t="shared" si="11"/>
        <v>0</v>
      </c>
    </row>
    <row r="336" spans="1:10">
      <c r="A336" s="5">
        <f>202+PRRAS!I152</f>
        <v>335</v>
      </c>
      <c r="B336" s="7">
        <f>ROUND(PRRAS!J152,2)</f>
        <v>0</v>
      </c>
      <c r="C336" s="7">
        <f>ROUND(PRRAS!K152,2)</f>
        <v>0</v>
      </c>
      <c r="D336" s="7">
        <v>0</v>
      </c>
      <c r="E336" s="7">
        <v>0</v>
      </c>
      <c r="F336" s="254">
        <f t="shared" si="12"/>
        <v>0</v>
      </c>
      <c r="J336" s="8">
        <f t="shared" si="11"/>
        <v>0</v>
      </c>
    </row>
    <row r="337" spans="1:10">
      <c r="A337" s="5">
        <f>202+PRRAS!I153</f>
        <v>336</v>
      </c>
      <c r="B337" s="7">
        <f>ROUND(PRRAS!J153,2)</f>
        <v>98.75</v>
      </c>
      <c r="C337" s="7">
        <f>ROUND(PRRAS!K153,2)</f>
        <v>128.75</v>
      </c>
      <c r="D337" s="7">
        <v>0</v>
      </c>
      <c r="E337" s="7">
        <v>0</v>
      </c>
      <c r="F337" s="254">
        <f t="shared" si="12"/>
        <v>1197</v>
      </c>
      <c r="J337" s="8">
        <f t="shared" si="11"/>
        <v>0</v>
      </c>
    </row>
    <row r="338" spans="1:10">
      <c r="A338" s="5">
        <f>202+PRRAS!I154</f>
        <v>337</v>
      </c>
      <c r="B338" s="7">
        <f>ROUND(PRRAS!J154,2)</f>
        <v>0</v>
      </c>
      <c r="C338" s="7">
        <f>ROUND(PRRAS!K154,2)</f>
        <v>0</v>
      </c>
      <c r="D338" s="7">
        <v>0</v>
      </c>
      <c r="E338" s="7">
        <v>0</v>
      </c>
      <c r="F338" s="254">
        <f t="shared" si="12"/>
        <v>0</v>
      </c>
      <c r="J338" s="8">
        <f t="shared" si="11"/>
        <v>0</v>
      </c>
    </row>
    <row r="339" spans="1:10">
      <c r="A339" s="5">
        <f>202+PRRAS!I155</f>
        <v>338</v>
      </c>
      <c r="B339" s="7">
        <f>ROUND(PRRAS!J155,2)</f>
        <v>0</v>
      </c>
      <c r="C339" s="7">
        <f>ROUND(PRRAS!K155,2)</f>
        <v>0</v>
      </c>
      <c r="D339" s="7">
        <v>0</v>
      </c>
      <c r="E339" s="7">
        <v>0</v>
      </c>
      <c r="F339" s="254">
        <f t="shared" si="12"/>
        <v>0</v>
      </c>
      <c r="J339" s="8">
        <f t="shared" si="11"/>
        <v>0</v>
      </c>
    </row>
    <row r="340" spans="1:10">
      <c r="A340" s="5">
        <f>202+PRRAS!I156</f>
        <v>339</v>
      </c>
      <c r="B340" s="7">
        <f>ROUND(PRRAS!J156,2)</f>
        <v>0</v>
      </c>
      <c r="C340" s="7">
        <f>ROUND(PRRAS!K156,2)</f>
        <v>0</v>
      </c>
      <c r="D340" s="7">
        <v>0</v>
      </c>
      <c r="E340" s="7">
        <v>0</v>
      </c>
      <c r="F340" s="254">
        <f t="shared" si="12"/>
        <v>0</v>
      </c>
      <c r="J340" s="8">
        <f t="shared" si="11"/>
        <v>0</v>
      </c>
    </row>
    <row r="341" spans="1:10">
      <c r="A341" s="5">
        <f>202+PRRAS!I157</f>
        <v>340</v>
      </c>
      <c r="B341" s="7">
        <f>ROUND(PRRAS!J157,2)</f>
        <v>98.75</v>
      </c>
      <c r="C341" s="7">
        <f>ROUND(PRRAS!K157,2)</f>
        <v>128.75</v>
      </c>
      <c r="D341" s="7">
        <v>0</v>
      </c>
      <c r="E341" s="7">
        <v>0</v>
      </c>
      <c r="F341" s="254">
        <f t="shared" si="12"/>
        <v>1211.25</v>
      </c>
      <c r="J341" s="8">
        <f t="shared" si="11"/>
        <v>0</v>
      </c>
    </row>
    <row r="342" spans="1:10">
      <c r="A342" s="5">
        <f>202+PRRAS!I158</f>
        <v>341</v>
      </c>
      <c r="B342" s="7">
        <f>ROUND(PRRAS!J158,2)</f>
        <v>0</v>
      </c>
      <c r="C342" s="7">
        <f>ROUND(PRRAS!K158,2)</f>
        <v>0</v>
      </c>
      <c r="D342" s="7">
        <v>0</v>
      </c>
      <c r="E342" s="7">
        <v>0</v>
      </c>
      <c r="F342" s="254">
        <f t="shared" si="12"/>
        <v>0</v>
      </c>
      <c r="J342" s="8">
        <f t="shared" si="11"/>
        <v>0</v>
      </c>
    </row>
    <row r="343" spans="1:10">
      <c r="A343" s="5">
        <f>202+PRRAS!I159</f>
        <v>342</v>
      </c>
      <c r="B343" s="7">
        <f>ROUND(PRRAS!J159,2)</f>
        <v>0</v>
      </c>
      <c r="C343" s="7">
        <f>ROUND(PRRAS!K159,2)</f>
        <v>0</v>
      </c>
      <c r="D343" s="7">
        <v>0</v>
      </c>
      <c r="E343" s="7">
        <v>0</v>
      </c>
      <c r="F343" s="254">
        <f t="shared" si="12"/>
        <v>0</v>
      </c>
      <c r="J343" s="8">
        <f t="shared" si="11"/>
        <v>0</v>
      </c>
    </row>
    <row r="344" spans="1:10">
      <c r="A344" s="5">
        <f>202+PRRAS!I160</f>
        <v>343</v>
      </c>
      <c r="B344" s="7">
        <f>ROUND(PRRAS!J160,2)</f>
        <v>0</v>
      </c>
      <c r="C344" s="7">
        <f>ROUND(PRRAS!K160,2)</f>
        <v>0</v>
      </c>
      <c r="D344" s="7">
        <v>0</v>
      </c>
      <c r="E344" s="7">
        <v>0</v>
      </c>
      <c r="F344" s="254">
        <f t="shared" si="12"/>
        <v>0</v>
      </c>
      <c r="J344" s="8">
        <f t="shared" si="11"/>
        <v>0</v>
      </c>
    </row>
    <row r="345" spans="1:10">
      <c r="A345" s="5">
        <f>202+PRRAS!I161</f>
        <v>344</v>
      </c>
      <c r="B345" s="7">
        <f>ROUND(PRRAS!J161,2)</f>
        <v>0</v>
      </c>
      <c r="C345" s="7">
        <f>ROUND(PRRAS!K161,2)</f>
        <v>0</v>
      </c>
      <c r="D345" s="7">
        <v>0</v>
      </c>
      <c r="E345" s="7">
        <v>0</v>
      </c>
      <c r="F345" s="254">
        <f t="shared" si="12"/>
        <v>0</v>
      </c>
      <c r="J345" s="8">
        <f t="shared" si="11"/>
        <v>0</v>
      </c>
    </row>
    <row r="346" spans="1:10">
      <c r="A346" s="5">
        <f>202+PRRAS!I162</f>
        <v>345</v>
      </c>
      <c r="B346" s="7">
        <f>ROUND(PRRAS!J162,2)</f>
        <v>0</v>
      </c>
      <c r="C346" s="7">
        <f>ROUND(PRRAS!K162,2)</f>
        <v>0</v>
      </c>
      <c r="D346" s="7">
        <v>0</v>
      </c>
      <c r="E346" s="7">
        <v>0</v>
      </c>
      <c r="F346" s="254">
        <f t="shared" si="12"/>
        <v>0</v>
      </c>
      <c r="J346" s="8">
        <f t="shared" si="11"/>
        <v>0</v>
      </c>
    </row>
    <row r="347" spans="1:10">
      <c r="A347" s="5">
        <f>202+PRRAS!I163</f>
        <v>346</v>
      </c>
      <c r="B347" s="7">
        <f>ROUND(PRRAS!J163,2)</f>
        <v>0</v>
      </c>
      <c r="C347" s="7">
        <f>ROUND(PRRAS!K163,2)</f>
        <v>0</v>
      </c>
      <c r="D347" s="7">
        <v>0</v>
      </c>
      <c r="E347" s="7">
        <v>0</v>
      </c>
      <c r="F347" s="254">
        <f t="shared" si="12"/>
        <v>0</v>
      </c>
      <c r="J347" s="8">
        <f t="shared" si="11"/>
        <v>0</v>
      </c>
    </row>
    <row r="348" spans="1:10">
      <c r="A348" s="5">
        <f>202+PRRAS!I164</f>
        <v>347</v>
      </c>
      <c r="B348" s="7">
        <f>ROUND(PRRAS!J164,2)</f>
        <v>0</v>
      </c>
      <c r="C348" s="7">
        <f>ROUND(PRRAS!K164,2)</f>
        <v>0</v>
      </c>
      <c r="D348" s="7">
        <v>0</v>
      </c>
      <c r="E348" s="7">
        <v>0</v>
      </c>
      <c r="F348" s="254">
        <f t="shared" si="12"/>
        <v>0</v>
      </c>
      <c r="J348" s="8">
        <f t="shared" si="11"/>
        <v>0</v>
      </c>
    </row>
    <row r="349" spans="1:10">
      <c r="A349" s="5">
        <f>202+PRRAS!I165</f>
        <v>348</v>
      </c>
      <c r="B349" s="7">
        <f>ROUND(PRRAS!J165,2)</f>
        <v>0</v>
      </c>
      <c r="C349" s="7">
        <f>ROUND(PRRAS!K165,2)</f>
        <v>0</v>
      </c>
      <c r="D349" s="7">
        <v>0</v>
      </c>
      <c r="E349" s="7">
        <v>0</v>
      </c>
      <c r="F349" s="254">
        <f t="shared" si="12"/>
        <v>0</v>
      </c>
      <c r="J349" s="8">
        <f t="shared" si="11"/>
        <v>0</v>
      </c>
    </row>
    <row r="350" spans="1:10">
      <c r="A350" s="5">
        <f>202+PRRAS!I166</f>
        <v>349</v>
      </c>
      <c r="B350" s="7">
        <f>ROUND(PRRAS!J166,2)</f>
        <v>0</v>
      </c>
      <c r="C350" s="7">
        <f>ROUND(PRRAS!K166,2)</f>
        <v>0</v>
      </c>
      <c r="D350" s="7">
        <v>0</v>
      </c>
      <c r="E350" s="7">
        <v>0</v>
      </c>
      <c r="F350" s="254">
        <f t="shared" si="12"/>
        <v>0</v>
      </c>
      <c r="J350" s="8">
        <f t="shared" si="11"/>
        <v>0</v>
      </c>
    </row>
    <row r="351" spans="1:10">
      <c r="A351" s="5">
        <f>202+PRRAS!I167</f>
        <v>350</v>
      </c>
      <c r="B351" s="7">
        <f>ROUND(PRRAS!J167,2)</f>
        <v>232.13</v>
      </c>
      <c r="C351" s="7">
        <f>ROUND(PRRAS!K167,2)</f>
        <v>241.46</v>
      </c>
      <c r="D351" s="7">
        <v>0</v>
      </c>
      <c r="E351" s="7">
        <v>0</v>
      </c>
      <c r="F351" s="254">
        <f t="shared" si="12"/>
        <v>2502.6750000000002</v>
      </c>
      <c r="J351" s="8">
        <f t="shared" si="11"/>
        <v>0</v>
      </c>
    </row>
    <row r="352" spans="1:10">
      <c r="A352" s="5">
        <f>202+PRRAS!I168</f>
        <v>351</v>
      </c>
      <c r="B352" s="7">
        <f>ROUND(PRRAS!J168,2)</f>
        <v>906.51</v>
      </c>
      <c r="C352" s="7">
        <f>ROUND(PRRAS!K168,2)</f>
        <v>10107.52</v>
      </c>
      <c r="D352" s="7">
        <v>0</v>
      </c>
      <c r="E352" s="7">
        <v>0</v>
      </c>
      <c r="F352" s="254">
        <f t="shared" si="12"/>
        <v>74136.640499999994</v>
      </c>
      <c r="J352" s="8">
        <f t="shared" si="11"/>
        <v>0</v>
      </c>
    </row>
    <row r="353" spans="1:10">
      <c r="A353" s="5">
        <f>202+PRRAS!I169</f>
        <v>352</v>
      </c>
      <c r="B353" s="7">
        <f>ROUND(PRRAS!J169,2)</f>
        <v>0</v>
      </c>
      <c r="C353" s="7">
        <f>ROUND(PRRAS!K169,2)</f>
        <v>0</v>
      </c>
      <c r="D353" s="7">
        <v>0</v>
      </c>
      <c r="E353" s="7">
        <v>0</v>
      </c>
      <c r="F353" s="254">
        <f t="shared" si="12"/>
        <v>0</v>
      </c>
      <c r="J353" s="8">
        <f t="shared" si="11"/>
        <v>0</v>
      </c>
    </row>
    <row r="354" spans="1:10">
      <c r="A354" s="5">
        <f>202+PRRAS!I170</f>
        <v>353</v>
      </c>
      <c r="B354" s="7">
        <f>ROUND(PRRAS!J170,2)</f>
        <v>0</v>
      </c>
      <c r="C354" s="7">
        <f>ROUND(PRRAS!K170,2)</f>
        <v>0</v>
      </c>
      <c r="D354" s="7">
        <v>0</v>
      </c>
      <c r="E354" s="7">
        <v>0</v>
      </c>
      <c r="F354" s="254">
        <f t="shared" si="12"/>
        <v>0</v>
      </c>
      <c r="J354" s="8">
        <f t="shared" si="11"/>
        <v>0</v>
      </c>
    </row>
    <row r="355" spans="1:10">
      <c r="A355" s="5">
        <f>202+PRRAS!I171</f>
        <v>354</v>
      </c>
      <c r="B355" s="7">
        <f>ROUND(PRRAS!J171,2)</f>
        <v>0</v>
      </c>
      <c r="C355" s="7">
        <f>ROUND(PRRAS!K171,2)</f>
        <v>0</v>
      </c>
      <c r="D355" s="7">
        <v>0</v>
      </c>
      <c r="E355" s="7">
        <v>0</v>
      </c>
      <c r="F355" s="254">
        <f t="shared" si="12"/>
        <v>0</v>
      </c>
      <c r="J355" s="8">
        <f t="shared" si="11"/>
        <v>0</v>
      </c>
    </row>
    <row r="356" spans="1:10">
      <c r="A356" s="5">
        <f>202+PRRAS!I172</f>
        <v>355</v>
      </c>
      <c r="B356" s="7">
        <f>ROUND(PRRAS!J172,2)</f>
        <v>0</v>
      </c>
      <c r="C356" s="7">
        <f>ROUND(PRRAS!K172,2)</f>
        <v>0</v>
      </c>
      <c r="D356" s="7">
        <v>0</v>
      </c>
      <c r="E356" s="7">
        <v>0</v>
      </c>
      <c r="F356" s="254">
        <f t="shared" si="12"/>
        <v>0</v>
      </c>
      <c r="J356" s="8">
        <f t="shared" si="11"/>
        <v>0</v>
      </c>
    </row>
    <row r="357" spans="1:10">
      <c r="A357" s="5">
        <f>202+PRRAS!I173</f>
        <v>356</v>
      </c>
      <c r="B357" s="7">
        <f>ROUND(PRRAS!J173,2)</f>
        <v>906.51</v>
      </c>
      <c r="C357" s="7">
        <f>ROUND(PRRAS!K173,2)</f>
        <v>10107.52</v>
      </c>
      <c r="D357" s="7">
        <v>0</v>
      </c>
      <c r="E357" s="7">
        <v>0</v>
      </c>
      <c r="F357" s="254">
        <f t="shared" si="12"/>
        <v>75192.718000000008</v>
      </c>
      <c r="J357" s="8">
        <f t="shared" si="11"/>
        <v>0</v>
      </c>
    </row>
    <row r="358" spans="1:10">
      <c r="A358" s="5">
        <f>202+PRRAS!I174</f>
        <v>357</v>
      </c>
      <c r="B358" s="7">
        <f>ROUND(PRRAS!J174,2)</f>
        <v>0</v>
      </c>
      <c r="C358" s="7">
        <f>ROUND(PRRAS!K174,2)</f>
        <v>0</v>
      </c>
      <c r="D358" s="7">
        <v>0</v>
      </c>
      <c r="E358" s="7">
        <v>0</v>
      </c>
      <c r="F358" s="254">
        <f t="shared" si="12"/>
        <v>0</v>
      </c>
      <c r="J358" s="8">
        <f t="shared" si="11"/>
        <v>0</v>
      </c>
    </row>
    <row r="359" spans="1:10">
      <c r="A359" s="5">
        <f>202+PRRAS!I176</f>
        <v>358</v>
      </c>
      <c r="B359" s="7">
        <f>ROUND(PRRAS!J176,2)</f>
        <v>3745.14</v>
      </c>
      <c r="C359" s="7">
        <f>ROUND(PRRAS!K176,2)</f>
        <v>2413.16</v>
      </c>
      <c r="D359" s="7">
        <v>0</v>
      </c>
      <c r="E359" s="7">
        <v>0</v>
      </c>
      <c r="F359" s="254">
        <f t="shared" si="12"/>
        <v>30685.826799999995</v>
      </c>
      <c r="J359" s="8">
        <f t="shared" si="11"/>
        <v>0</v>
      </c>
    </row>
    <row r="360" spans="1:10">
      <c r="A360" s="5">
        <f>202+PRRAS!I177</f>
        <v>359</v>
      </c>
      <c r="B360" s="7">
        <f>ROUND(PRRAS!J177,2)</f>
        <v>0</v>
      </c>
      <c r="C360" s="7">
        <f>ROUND(PRRAS!K177,2)</f>
        <v>9312.17</v>
      </c>
      <c r="D360" s="7">
        <v>0</v>
      </c>
      <c r="E360" s="7">
        <v>0</v>
      </c>
      <c r="F360" s="254">
        <f t="shared" si="12"/>
        <v>66861.380600000004</v>
      </c>
      <c r="J360" s="8">
        <f t="shared" si="11"/>
        <v>0</v>
      </c>
    </row>
    <row r="361" spans="1:10">
      <c r="A361" s="5">
        <f>202+PRRAS!I178</f>
        <v>360</v>
      </c>
      <c r="B361" s="7">
        <f>ROUND(PRRAS!J178,2)</f>
        <v>0</v>
      </c>
      <c r="C361" s="7">
        <f>ROUND(PRRAS!K178,2)</f>
        <v>2607.5700000000002</v>
      </c>
      <c r="D361" s="7">
        <v>0</v>
      </c>
      <c r="E361" s="7">
        <v>0</v>
      </c>
      <c r="F361" s="254">
        <f t="shared" si="12"/>
        <v>18774.504000000001</v>
      </c>
      <c r="J361" s="8">
        <f t="shared" si="11"/>
        <v>0</v>
      </c>
    </row>
    <row r="362" spans="1:10">
      <c r="A362" s="5">
        <f>202+PRRAS!I179</f>
        <v>361</v>
      </c>
      <c r="B362" s="7">
        <f>ROUND(PRRAS!J179,2)</f>
        <v>3745.14</v>
      </c>
      <c r="C362" s="7">
        <f>ROUND(PRRAS!K179,2)</f>
        <v>9117.76</v>
      </c>
      <c r="D362" s="7">
        <v>0</v>
      </c>
      <c r="E362" s="7">
        <v>0</v>
      </c>
      <c r="F362" s="254">
        <f t="shared" si="12"/>
        <v>79350.1826</v>
      </c>
      <c r="J362" s="8">
        <f t="shared" si="11"/>
        <v>0</v>
      </c>
    </row>
    <row r="363" spans="1:10">
      <c r="A363" s="5">
        <f>202+PRRAS!I180</f>
        <v>362</v>
      </c>
      <c r="B363" s="7">
        <f>ROUND(PRRAS!J180,2)</f>
        <v>0</v>
      </c>
      <c r="C363" s="7">
        <f>ROUND(PRRAS!K180,2)</f>
        <v>0</v>
      </c>
      <c r="D363" s="7">
        <v>0</v>
      </c>
      <c r="E363" s="7">
        <v>0</v>
      </c>
      <c r="F363" s="254">
        <f t="shared" si="12"/>
        <v>0</v>
      </c>
      <c r="J363" s="8">
        <f>ABS(B363-ROUND(B363,0))+ABS(C363-ROUND(C363,0))</f>
        <v>0</v>
      </c>
    </row>
    <row r="364" spans="1:10">
      <c r="A364" s="5">
        <f>202+PRRAS!I181</f>
        <v>363</v>
      </c>
      <c r="B364" s="7">
        <f>ROUND(PRRAS!J181,2)</f>
        <v>0</v>
      </c>
      <c r="C364" s="7">
        <f>ROUND(PRRAS!K181,2)</f>
        <v>0</v>
      </c>
      <c r="D364" s="7">
        <v>0</v>
      </c>
      <c r="E364" s="7">
        <v>0</v>
      </c>
      <c r="F364" s="254">
        <f t="shared" si="12"/>
        <v>0</v>
      </c>
      <c r="J364" s="8">
        <f>ABS(B364-ROUND(B364,0))+ABS(C364-ROUND(C364,0))</f>
        <v>0</v>
      </c>
    </row>
    <row r="365" spans="1:10">
      <c r="A365" s="5">
        <f>202+PRRAS!I182</f>
        <v>364</v>
      </c>
      <c r="B365" s="7">
        <f>ROUND(PRRAS!J182,2)</f>
        <v>0</v>
      </c>
      <c r="C365" s="7">
        <f>ROUND(PRRAS!K182,2)</f>
        <v>0</v>
      </c>
      <c r="D365" s="7">
        <v>0</v>
      </c>
      <c r="E365" s="7">
        <v>0</v>
      </c>
      <c r="F365" s="254">
        <f t="shared" si="12"/>
        <v>0</v>
      </c>
      <c r="J365" s="8">
        <f>ABS(B365-ROUND(B365,0))+ABS(C365-ROUND(C365,0))</f>
        <v>0</v>
      </c>
    </row>
    <row r="366" spans="1:10">
      <c r="A366" s="5">
        <f>202+PRRAS!I183</f>
        <v>365</v>
      </c>
      <c r="B366" s="7">
        <f>ROUND(PRRAS!J183,2)</f>
        <v>0</v>
      </c>
      <c r="C366" s="7">
        <f>ROUND(PRRAS!K183,2)</f>
        <v>0</v>
      </c>
      <c r="D366" s="7">
        <v>0</v>
      </c>
      <c r="E366" s="7">
        <v>0</v>
      </c>
      <c r="F366" s="254">
        <f t="shared" si="12"/>
        <v>0</v>
      </c>
      <c r="J366" s="8">
        <f>ABS(B366-ROUND(B366,0))+ABS(C366-ROUND(C366,0))</f>
        <v>0</v>
      </c>
    </row>
    <row r="367" spans="1:10">
      <c r="A367" s="5">
        <f>202+PRRAS!I186</f>
        <v>366</v>
      </c>
      <c r="B367" s="7">
        <f>ROUND(PRRAS!J186,2)</f>
        <v>0</v>
      </c>
      <c r="C367" s="7">
        <f>ROUND(PRRAS!K186,2)</f>
        <v>0</v>
      </c>
      <c r="D367" s="7">
        <v>0</v>
      </c>
      <c r="E367" s="7">
        <v>0</v>
      </c>
      <c r="F367" s="254">
        <f t="shared" ref="F367:F374" si="13">A367/100*B367+A367/50*C367</f>
        <v>0</v>
      </c>
      <c r="J367" s="8">
        <f t="shared" si="11"/>
        <v>0</v>
      </c>
    </row>
    <row r="368" spans="1:10">
      <c r="A368" s="5">
        <f>202+PRRAS!I187</f>
        <v>367</v>
      </c>
      <c r="B368" s="7">
        <f>ROUND(PRRAS!J187,2)</f>
        <v>0</v>
      </c>
      <c r="C368" s="7">
        <f>ROUND(PRRAS!K187,2)</f>
        <v>0</v>
      </c>
      <c r="D368" s="7">
        <v>0</v>
      </c>
      <c r="E368" s="7">
        <v>0</v>
      </c>
      <c r="F368" s="254">
        <f t="shared" si="13"/>
        <v>0</v>
      </c>
      <c r="J368" s="8">
        <f t="shared" si="11"/>
        <v>0</v>
      </c>
    </row>
    <row r="369" spans="1:10">
      <c r="A369" s="5">
        <f>202+PRRAS!I188</f>
        <v>368</v>
      </c>
      <c r="B369" s="7">
        <f>ROUND(PRRAS!J188,2)</f>
        <v>0</v>
      </c>
      <c r="C369" s="7">
        <f>ROUND(PRRAS!K188,2)</f>
        <v>0</v>
      </c>
      <c r="D369" s="7">
        <v>0</v>
      </c>
      <c r="E369" s="7">
        <v>0</v>
      </c>
      <c r="F369" s="254">
        <f t="shared" si="13"/>
        <v>0</v>
      </c>
      <c r="J369" s="8">
        <f t="shared" si="11"/>
        <v>0</v>
      </c>
    </row>
    <row r="370" spans="1:10">
      <c r="A370" s="5">
        <f>202+PRRAS!I189</f>
        <v>369</v>
      </c>
      <c r="B370" s="7">
        <f>ROUND(PRRAS!J189,2)</f>
        <v>0</v>
      </c>
      <c r="C370" s="7">
        <f>ROUND(PRRAS!K189,2)</f>
        <v>0</v>
      </c>
      <c r="D370" s="7">
        <v>0</v>
      </c>
      <c r="E370" s="7">
        <v>0</v>
      </c>
      <c r="F370" s="254">
        <f t="shared" si="13"/>
        <v>0</v>
      </c>
      <c r="J370" s="8">
        <f t="shared" si="11"/>
        <v>0</v>
      </c>
    </row>
    <row r="371" spans="1:10">
      <c r="A371" s="5">
        <f>202+PRRAS!I190</f>
        <v>370</v>
      </c>
      <c r="B371" s="7">
        <f>ROUND(PRRAS!J190,2)</f>
        <v>0</v>
      </c>
      <c r="C371" s="7">
        <f>ROUND(PRRAS!K190,2)</f>
        <v>0</v>
      </c>
      <c r="D371" s="7">
        <v>0</v>
      </c>
      <c r="E371" s="7">
        <v>0</v>
      </c>
      <c r="F371" s="254">
        <f t="shared" si="13"/>
        <v>0</v>
      </c>
      <c r="J371" s="8">
        <f t="shared" si="11"/>
        <v>0</v>
      </c>
    </row>
    <row r="372" spans="1:10">
      <c r="A372" s="5">
        <f>202+PRRAS!I191</f>
        <v>371</v>
      </c>
      <c r="B372" s="7">
        <f>ROUND(PRRAS!J191,2)</f>
        <v>0</v>
      </c>
      <c r="C372" s="7">
        <f>ROUND(PRRAS!K191,2)</f>
        <v>0</v>
      </c>
      <c r="D372" s="7">
        <v>0</v>
      </c>
      <c r="E372" s="7">
        <v>0</v>
      </c>
      <c r="F372" s="254">
        <f t="shared" si="13"/>
        <v>0</v>
      </c>
      <c r="J372" s="8">
        <f t="shared" si="11"/>
        <v>0</v>
      </c>
    </row>
    <row r="373" spans="1:10">
      <c r="A373" s="5">
        <f>202+PRRAS!I193</f>
        <v>372</v>
      </c>
      <c r="B373" s="7">
        <f>ROUND(PRRAS!J193,2)</f>
        <v>0</v>
      </c>
      <c r="C373" s="7">
        <f>ROUND(PRRAS!K193,2)</f>
        <v>0</v>
      </c>
      <c r="D373" s="7">
        <v>0</v>
      </c>
      <c r="E373" s="7">
        <v>0</v>
      </c>
      <c r="F373" s="254">
        <f t="shared" si="13"/>
        <v>0</v>
      </c>
      <c r="J373" s="8">
        <f t="shared" si="11"/>
        <v>0</v>
      </c>
    </row>
    <row r="374" spans="1:10">
      <c r="A374" s="5">
        <f>202+PRRAS!I194</f>
        <v>373</v>
      </c>
      <c r="B374" s="7">
        <f>ROUND(PRRAS!J194,2)</f>
        <v>0</v>
      </c>
      <c r="C374" s="7">
        <f>ROUND(PRRAS!K194,2)</f>
        <v>0</v>
      </c>
      <c r="D374" s="7">
        <v>0</v>
      </c>
      <c r="E374" s="7">
        <v>0</v>
      </c>
      <c r="F374" s="254">
        <f t="shared" si="13"/>
        <v>0</v>
      </c>
      <c r="J374" s="8">
        <f t="shared" si="11"/>
        <v>0</v>
      </c>
    </row>
  </sheetData>
  <sheetProtection password="C79A" sheet="1" objects="1" scenarios="1"/>
  <phoneticPr fontId="13" type="noConversion"/>
  <conditionalFormatting sqref="A1:A203">
    <cfRule type="cellIs" dxfId="22" priority="1" stopIfTrue="1" operator="equal">
      <formula>0</formula>
    </cfRule>
  </conditionalFormatting>
  <conditionalFormatting sqref="A204:A374">
    <cfRule type="cellIs" dxfId="21" priority="2" stopIfTrue="1" operator="equal">
      <formula>202</formula>
    </cfRule>
  </conditionalFormatting>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codeName="List5"/>
  <dimension ref="A1:J51"/>
  <sheetViews>
    <sheetView showGridLines="0" showRowColHeaders="0" workbookViewId="0">
      <pane ySplit="1" topLeftCell="A2" activePane="bottomLeft" state="frozen"/>
      <selection activeCell="B8" sqref="B8:L8"/>
      <selection pane="bottomLeft"/>
    </sheetView>
  </sheetViews>
  <sheetFormatPr defaultColWidth="9.109375" defaultRowHeight="13.2"/>
  <cols>
    <col min="1" max="1" width="5" style="5" customWidth="1"/>
    <col min="2" max="5" width="15.5546875" style="6" customWidth="1"/>
    <col min="6" max="6" width="15.5546875" style="7" customWidth="1"/>
    <col min="7" max="7" width="25.5546875" style="6" customWidth="1"/>
    <col min="8" max="8" width="15.5546875" customWidth="1"/>
    <col min="9" max="9" width="25.5546875" style="5" customWidth="1"/>
    <col min="10" max="10" width="15.5546875" style="5" customWidth="1"/>
    <col min="11" max="16384" width="9.109375" style="5"/>
  </cols>
  <sheetData>
    <row r="1" spans="1:10">
      <c r="A1" s="5" t="s">
        <v>941</v>
      </c>
      <c r="B1" s="6" t="s">
        <v>1246</v>
      </c>
      <c r="C1" s="6" t="s">
        <v>953</v>
      </c>
      <c r="D1" s="6" t="s">
        <v>335</v>
      </c>
      <c r="E1" s="6" t="s">
        <v>336</v>
      </c>
      <c r="F1" s="7" t="s">
        <v>1247</v>
      </c>
      <c r="G1" s="6" t="s">
        <v>337</v>
      </c>
      <c r="H1" s="12" t="s">
        <v>338</v>
      </c>
      <c r="I1" s="5" t="s">
        <v>339</v>
      </c>
      <c r="J1" s="5" t="s">
        <v>1383</v>
      </c>
    </row>
    <row r="2" spans="1:10">
      <c r="A2" s="5">
        <v>1</v>
      </c>
      <c r="B2" s="7">
        <v>0</v>
      </c>
      <c r="C2" s="7">
        <v>0</v>
      </c>
      <c r="D2" s="7">
        <v>0</v>
      </c>
      <c r="E2" s="7">
        <v>0</v>
      </c>
      <c r="F2" s="254">
        <f t="shared" ref="F2:F33" si="0">A2/100*B2+A2/50*C2</f>
        <v>0</v>
      </c>
      <c r="G2" s="9" t="str">
        <f>TRIM(UPPER(RefStr!C13))</f>
        <v>HR1824000081110238453</v>
      </c>
      <c r="H2" s="13">
        <v>0</v>
      </c>
      <c r="I2" s="9" t="s">
        <v>340</v>
      </c>
      <c r="J2" s="8">
        <v>0</v>
      </c>
    </row>
    <row r="3" spans="1:10">
      <c r="A3" s="5">
        <v>2</v>
      </c>
      <c r="B3" s="7">
        <v>0</v>
      </c>
      <c r="C3" s="7">
        <v>0</v>
      </c>
      <c r="D3" s="7">
        <v>0</v>
      </c>
      <c r="E3" s="7">
        <v>0</v>
      </c>
      <c r="F3" s="254">
        <f t="shared" si="0"/>
        <v>0</v>
      </c>
      <c r="G3" s="6" t="str">
        <f>TEXT(INT(VALUE(RefStr!J11)),"00000000")</f>
        <v>04303075</v>
      </c>
      <c r="I3" s="9" t="s">
        <v>341</v>
      </c>
      <c r="J3" s="8">
        <v>0</v>
      </c>
    </row>
    <row r="4" spans="1:10">
      <c r="A4" s="5">
        <v>3</v>
      </c>
      <c r="B4" s="7">
        <v>0</v>
      </c>
      <c r="C4" s="7">
        <v>0</v>
      </c>
      <c r="D4" s="7">
        <v>0</v>
      </c>
      <c r="E4" s="7">
        <v>0</v>
      </c>
      <c r="F4" s="254">
        <f t="shared" si="0"/>
        <v>0</v>
      </c>
      <c r="G4" s="6" t="str">
        <f>IF(ISERROR(RefStr!C7),"-",UPPER(TRIM(RefStr!C7)))</f>
        <v>ZAKLADA HRVATSKI OVČAR-CANIS PASTOLARIS CROATICUS</v>
      </c>
      <c r="I4" s="9" t="s">
        <v>342</v>
      </c>
      <c r="J4" s="8">
        <v>0</v>
      </c>
    </row>
    <row r="5" spans="1:10">
      <c r="A5" s="5">
        <v>4</v>
      </c>
      <c r="B5" s="7">
        <v>0</v>
      </c>
      <c r="C5" s="7">
        <v>0</v>
      </c>
      <c r="D5" s="7">
        <v>0</v>
      </c>
      <c r="E5" s="7">
        <v>0</v>
      </c>
      <c r="F5" s="254">
        <f t="shared" si="0"/>
        <v>0</v>
      </c>
      <c r="G5" s="6" t="str">
        <f>TEXT(INT(VALUE(RefStr!C9)),"00000")</f>
        <v>47000</v>
      </c>
      <c r="I5" s="9" t="s">
        <v>343</v>
      </c>
      <c r="J5" s="8">
        <v>0</v>
      </c>
    </row>
    <row r="6" spans="1:10">
      <c r="A6" s="5">
        <v>5</v>
      </c>
      <c r="B6" s="7">
        <v>0</v>
      </c>
      <c r="C6" s="7">
        <v>0</v>
      </c>
      <c r="D6" s="7">
        <v>0</v>
      </c>
      <c r="E6" s="7">
        <v>0</v>
      </c>
      <c r="F6" s="254">
        <f t="shared" si="0"/>
        <v>0</v>
      </c>
      <c r="G6" s="6" t="str">
        <f>IF(ISERROR(RefStr!E9),"-",UPPER(TRIM(RefStr!E9)))</f>
        <v>KARLOVAC</v>
      </c>
      <c r="I6" s="9" t="s">
        <v>344</v>
      </c>
      <c r="J6" s="8">
        <v>0</v>
      </c>
    </row>
    <row r="7" spans="1:10">
      <c r="A7" s="5">
        <v>6</v>
      </c>
      <c r="B7" s="7">
        <v>0</v>
      </c>
      <c r="C7" s="7">
        <v>0</v>
      </c>
      <c r="D7" s="7">
        <v>0</v>
      </c>
      <c r="E7" s="7">
        <v>0</v>
      </c>
      <c r="F7" s="254">
        <f t="shared" si="0"/>
        <v>0</v>
      </c>
      <c r="G7" s="6" t="str">
        <f>IF(ISERROR(RefStr!C11),"-",(TRIM(RefStr!C11)))</f>
        <v>DONJA GAZA 9</v>
      </c>
      <c r="I7" s="9" t="s">
        <v>345</v>
      </c>
      <c r="J7" s="8">
        <v>0</v>
      </c>
    </row>
    <row r="8" spans="1:10">
      <c r="A8" s="5">
        <v>7</v>
      </c>
      <c r="B8" s="7">
        <v>0</v>
      </c>
      <c r="C8" s="7">
        <v>0</v>
      </c>
      <c r="D8" s="7">
        <v>0</v>
      </c>
      <c r="E8" s="7">
        <v>0</v>
      </c>
      <c r="F8" s="254">
        <f t="shared" si="0"/>
        <v>0</v>
      </c>
      <c r="G8" s="6" t="str">
        <f>TEXT(INT(VALUE(RefStr!C15)),"0000")</f>
        <v>94990</v>
      </c>
      <c r="I8" s="9" t="s">
        <v>346</v>
      </c>
      <c r="J8" s="8">
        <v>0</v>
      </c>
    </row>
    <row r="9" spans="1:10">
      <c r="A9" s="5">
        <v>8</v>
      </c>
      <c r="B9" s="7">
        <v>0</v>
      </c>
      <c r="C9" s="7">
        <v>0</v>
      </c>
      <c r="D9" s="7">
        <v>0</v>
      </c>
      <c r="E9" s="7">
        <v>0</v>
      </c>
      <c r="F9" s="254">
        <f t="shared" si="0"/>
        <v>0</v>
      </c>
      <c r="G9" s="6" t="str">
        <f>IF(RefStr!J17&lt;&gt;"",TEXT(INT(VALUE(RefStr!J17)),"00"),"00")</f>
        <v>04</v>
      </c>
      <c r="I9" s="9" t="s">
        <v>347</v>
      </c>
      <c r="J9" s="8">
        <v>0</v>
      </c>
    </row>
    <row r="10" spans="1:10">
      <c r="A10" s="5">
        <v>9</v>
      </c>
      <c r="B10" s="7">
        <v>0</v>
      </c>
      <c r="C10" s="7">
        <v>0</v>
      </c>
      <c r="D10" s="7">
        <v>0</v>
      </c>
      <c r="E10" s="7">
        <v>0</v>
      </c>
      <c r="F10" s="254">
        <f t="shared" si="0"/>
        <v>0</v>
      </c>
      <c r="G10" s="6" t="str">
        <f>TEXT(INT(VALUE(RefStr!C17)),"000")</f>
        <v>179</v>
      </c>
      <c r="I10" s="9" t="s">
        <v>348</v>
      </c>
      <c r="J10" s="8">
        <v>0</v>
      </c>
    </row>
    <row r="11" spans="1:10">
      <c r="A11" s="5">
        <v>10</v>
      </c>
      <c r="B11" s="7">
        <v>0</v>
      </c>
      <c r="C11" s="7">
        <v>0</v>
      </c>
      <c r="D11" s="7">
        <v>0</v>
      </c>
      <c r="E11" s="7">
        <v>0</v>
      </c>
      <c r="F11" s="254">
        <f t="shared" si="0"/>
        <v>0</v>
      </c>
      <c r="G11" s="6" t="s">
        <v>1384</v>
      </c>
      <c r="I11" s="11" t="s">
        <v>2062</v>
      </c>
      <c r="J11" s="8">
        <v>0</v>
      </c>
    </row>
    <row r="12" spans="1:10">
      <c r="A12" s="5">
        <v>11</v>
      </c>
      <c r="B12" s="7">
        <v>0</v>
      </c>
      <c r="C12" s="7">
        <v>0</v>
      </c>
      <c r="D12" s="7">
        <v>0</v>
      </c>
      <c r="E12" s="7">
        <v>0</v>
      </c>
      <c r="F12" s="254">
        <f t="shared" si="0"/>
        <v>0</v>
      </c>
      <c r="G12" s="6" t="s">
        <v>1384</v>
      </c>
      <c r="I12" s="11" t="s">
        <v>2063</v>
      </c>
      <c r="J12" s="8">
        <v>0</v>
      </c>
    </row>
    <row r="13" spans="1:10">
      <c r="A13" s="5">
        <v>12</v>
      </c>
      <c r="B13" s="7">
        <v>0</v>
      </c>
      <c r="C13" s="7">
        <v>0</v>
      </c>
      <c r="D13" s="7">
        <v>0</v>
      </c>
      <c r="E13" s="7">
        <v>0</v>
      </c>
      <c r="F13" s="254">
        <f t="shared" si="0"/>
        <v>0</v>
      </c>
      <c r="G13" s="6" t="s">
        <v>1384</v>
      </c>
      <c r="I13" s="11" t="s">
        <v>2064</v>
      </c>
      <c r="J13" s="8">
        <v>0</v>
      </c>
    </row>
    <row r="14" spans="1:10">
      <c r="A14" s="5">
        <v>13</v>
      </c>
      <c r="B14" s="7">
        <v>0</v>
      </c>
      <c r="C14" s="7">
        <v>0</v>
      </c>
      <c r="D14" s="7">
        <v>0</v>
      </c>
      <c r="E14" s="7">
        <v>0</v>
      </c>
      <c r="F14" s="254">
        <f t="shared" si="0"/>
        <v>0</v>
      </c>
      <c r="G14" s="6" t="s">
        <v>1384</v>
      </c>
      <c r="I14" s="11" t="s">
        <v>2065</v>
      </c>
      <c r="J14" s="8">
        <v>0</v>
      </c>
    </row>
    <row r="15" spans="1:10">
      <c r="A15" s="5">
        <v>14</v>
      </c>
      <c r="B15" s="7">
        <v>0</v>
      </c>
      <c r="C15" s="7">
        <v>0</v>
      </c>
      <c r="D15" s="7">
        <v>0</v>
      </c>
      <c r="E15" s="7">
        <v>0</v>
      </c>
      <c r="F15" s="254">
        <f t="shared" si="0"/>
        <v>0</v>
      </c>
      <c r="G15" s="6" t="s">
        <v>1384</v>
      </c>
      <c r="I15" s="11" t="s">
        <v>2066</v>
      </c>
      <c r="J15" s="8">
        <v>0</v>
      </c>
    </row>
    <row r="16" spans="1:10">
      <c r="A16" s="5">
        <v>15</v>
      </c>
      <c r="B16" s="7">
        <v>0</v>
      </c>
      <c r="C16" s="7">
        <v>0</v>
      </c>
      <c r="D16" s="7">
        <v>0</v>
      </c>
      <c r="E16" s="7">
        <v>0</v>
      </c>
      <c r="F16" s="254">
        <f t="shared" si="0"/>
        <v>0</v>
      </c>
      <c r="G16" s="6" t="s">
        <v>1384</v>
      </c>
      <c r="I16" s="11" t="s">
        <v>2067</v>
      </c>
      <c r="J16" s="8">
        <v>0</v>
      </c>
    </row>
    <row r="17" spans="1:10">
      <c r="A17" s="5">
        <v>16</v>
      </c>
      <c r="B17" s="7">
        <v>0</v>
      </c>
      <c r="C17" s="7">
        <v>0</v>
      </c>
      <c r="D17" s="7">
        <v>0</v>
      </c>
      <c r="E17" s="7">
        <v>0</v>
      </c>
      <c r="F17" s="254">
        <f t="shared" si="0"/>
        <v>0</v>
      </c>
      <c r="G17" s="6" t="s">
        <v>1384</v>
      </c>
      <c r="I17" s="11" t="s">
        <v>2068</v>
      </c>
      <c r="J17" s="8">
        <v>0</v>
      </c>
    </row>
    <row r="18" spans="1:10">
      <c r="A18" s="5">
        <v>17</v>
      </c>
      <c r="B18" s="7">
        <v>0</v>
      </c>
      <c r="C18" s="7">
        <v>0</v>
      </c>
      <c r="D18" s="7">
        <v>0</v>
      </c>
      <c r="E18" s="7">
        <v>0</v>
      </c>
      <c r="F18" s="254">
        <f t="shared" si="0"/>
        <v>0</v>
      </c>
      <c r="G18" s="6" t="str">
        <f>IF(ISERROR(RefStr!D39),"-",UPPER(TRIM(RefStr!D39)))</f>
        <v>BAKALE NKOLA</v>
      </c>
      <c r="I18" s="11" t="s">
        <v>2069</v>
      </c>
      <c r="J18" s="8">
        <v>0</v>
      </c>
    </row>
    <row r="19" spans="1:10">
      <c r="A19" s="5">
        <v>18</v>
      </c>
      <c r="B19" s="7">
        <v>0</v>
      </c>
      <c r="C19" s="7">
        <v>0</v>
      </c>
      <c r="D19" s="7">
        <v>0</v>
      </c>
      <c r="E19" s="7">
        <v>0</v>
      </c>
      <c r="F19" s="254">
        <f t="shared" si="0"/>
        <v>0</v>
      </c>
      <c r="I19" s="11" t="s">
        <v>2070</v>
      </c>
      <c r="J19" s="8">
        <v>0</v>
      </c>
    </row>
    <row r="20" spans="1:10">
      <c r="A20" s="5">
        <v>19</v>
      </c>
      <c r="B20" s="7">
        <v>0</v>
      </c>
      <c r="C20" s="7">
        <v>0</v>
      </c>
      <c r="D20" s="7">
        <v>0</v>
      </c>
      <c r="E20" s="7">
        <v>0</v>
      </c>
      <c r="F20" s="254">
        <f t="shared" si="0"/>
        <v>0</v>
      </c>
      <c r="G20" s="6" t="str">
        <f>IF(ISERROR(RefStr!D43),"-",UPPER(TRIM(RefStr!D43)))</f>
        <v>VESNA AMANČIĆ</v>
      </c>
      <c r="I20" s="9" t="s">
        <v>2071</v>
      </c>
      <c r="J20" s="8">
        <v>0</v>
      </c>
    </row>
    <row r="21" spans="1:10">
      <c r="A21" s="5">
        <v>20</v>
      </c>
      <c r="B21" s="7">
        <v>0</v>
      </c>
      <c r="C21" s="7">
        <v>0</v>
      </c>
      <c r="D21" s="7">
        <v>0</v>
      </c>
      <c r="E21" s="7">
        <v>0</v>
      </c>
      <c r="F21" s="254">
        <f t="shared" si="0"/>
        <v>0</v>
      </c>
      <c r="G21" s="6" t="str">
        <f>IF(ISERROR(RefStr!D45),"-",UPPER(TRIM(RefStr!D45)))</f>
        <v>047600882</v>
      </c>
      <c r="I21" s="9" t="s">
        <v>2072</v>
      </c>
      <c r="J21" s="8">
        <v>0</v>
      </c>
    </row>
    <row r="22" spans="1:10">
      <c r="A22" s="5">
        <v>21</v>
      </c>
      <c r="B22" s="7">
        <v>0</v>
      </c>
      <c r="C22" s="7">
        <v>0</v>
      </c>
      <c r="D22" s="7">
        <v>0</v>
      </c>
      <c r="E22" s="7">
        <v>0</v>
      </c>
      <c r="F22" s="254">
        <f t="shared" si="0"/>
        <v>0</v>
      </c>
      <c r="G22" s="6" t="str">
        <f>IF(ISERROR(RefStr!D47),"-",UPPER(TRIM(RefStr!D47)))</f>
        <v>047600882</v>
      </c>
      <c r="I22" s="11" t="s">
        <v>2073</v>
      </c>
      <c r="J22" s="8">
        <v>0</v>
      </c>
    </row>
    <row r="23" spans="1:10">
      <c r="A23" s="5">
        <v>22</v>
      </c>
      <c r="B23" s="7">
        <v>0</v>
      </c>
      <c r="C23" s="7">
        <v>0</v>
      </c>
      <c r="D23" s="7">
        <v>0</v>
      </c>
      <c r="E23" s="7">
        <v>0</v>
      </c>
      <c r="F23" s="254">
        <f t="shared" si="0"/>
        <v>0</v>
      </c>
      <c r="G23" s="6" t="str">
        <f>IF(ISERROR(RefStr!D49),"-",LOWER(TRIM(RefStr!D49)))</f>
        <v>nv-line@ka.t-com.hr</v>
      </c>
      <c r="I23" s="11" t="s">
        <v>2074</v>
      </c>
      <c r="J23" s="8">
        <v>0</v>
      </c>
    </row>
    <row r="24" spans="1:10">
      <c r="A24" s="5">
        <v>23</v>
      </c>
      <c r="B24" s="7">
        <v>0</v>
      </c>
      <c r="C24" s="7">
        <v>0</v>
      </c>
      <c r="D24" s="7">
        <v>0</v>
      </c>
      <c r="E24" s="7">
        <v>0</v>
      </c>
      <c r="F24" s="254">
        <f t="shared" si="0"/>
        <v>0</v>
      </c>
      <c r="I24" s="11" t="s">
        <v>2075</v>
      </c>
      <c r="J24" s="8">
        <v>0</v>
      </c>
    </row>
    <row r="25" spans="1:10">
      <c r="A25" s="5">
        <v>24</v>
      </c>
      <c r="B25" s="7">
        <v>0</v>
      </c>
      <c r="C25" s="7">
        <v>0</v>
      </c>
      <c r="D25" s="7">
        <v>0</v>
      </c>
      <c r="E25" s="7">
        <v>0</v>
      </c>
      <c r="F25" s="254">
        <f t="shared" si="0"/>
        <v>0</v>
      </c>
      <c r="I25" s="11" t="s">
        <v>2076</v>
      </c>
      <c r="J25" s="8">
        <v>0</v>
      </c>
    </row>
    <row r="26" spans="1:10">
      <c r="A26" s="5">
        <v>25</v>
      </c>
      <c r="B26" s="7">
        <v>0</v>
      </c>
      <c r="C26" s="7">
        <v>0</v>
      </c>
      <c r="D26" s="7">
        <v>0</v>
      </c>
      <c r="E26" s="7">
        <v>0</v>
      </c>
      <c r="F26" s="254">
        <f t="shared" si="0"/>
        <v>0</v>
      </c>
      <c r="G26" s="6" t="str">
        <f>MID(TRIM(RefStr!J15),1,4)</f>
        <v>2025</v>
      </c>
      <c r="I26" s="9" t="s">
        <v>2077</v>
      </c>
      <c r="J26" s="8">
        <v>0</v>
      </c>
    </row>
    <row r="27" spans="1:10">
      <c r="A27" s="5">
        <v>26</v>
      </c>
      <c r="B27" s="7">
        <v>0</v>
      </c>
      <c r="C27" s="7">
        <v>0</v>
      </c>
      <c r="D27" s="7">
        <v>0</v>
      </c>
      <c r="E27" s="7">
        <v>0</v>
      </c>
      <c r="F27" s="254">
        <f t="shared" si="0"/>
        <v>0</v>
      </c>
      <c r="G27" s="208">
        <f>SUM(F2:F51)</f>
        <v>0</v>
      </c>
      <c r="I27" s="9" t="s">
        <v>1372</v>
      </c>
      <c r="J27" s="8">
        <v>0</v>
      </c>
    </row>
    <row r="28" spans="1:10">
      <c r="A28" s="5">
        <v>27</v>
      </c>
      <c r="B28" s="7">
        <v>0</v>
      </c>
      <c r="C28" s="7">
        <v>0</v>
      </c>
      <c r="D28" s="7">
        <v>0</v>
      </c>
      <c r="E28" s="7">
        <v>0</v>
      </c>
      <c r="F28" s="254">
        <f t="shared" si="0"/>
        <v>0</v>
      </c>
      <c r="G28" s="6" t="s">
        <v>1384</v>
      </c>
      <c r="H28" s="14"/>
      <c r="I28" s="9" t="s">
        <v>1373</v>
      </c>
      <c r="J28" s="8">
        <v>0</v>
      </c>
    </row>
    <row r="29" spans="1:10">
      <c r="A29" s="5">
        <v>28</v>
      </c>
      <c r="B29" s="7">
        <v>0</v>
      </c>
      <c r="C29" s="7">
        <v>0</v>
      </c>
      <c r="D29" s="7">
        <v>0</v>
      </c>
      <c r="E29" s="7">
        <v>0</v>
      </c>
      <c r="F29" s="254">
        <f t="shared" si="0"/>
        <v>0</v>
      </c>
      <c r="G29" s="6" t="str">
        <f>MID(TRIM(RefStr!J15),6,2)</f>
        <v>06</v>
      </c>
      <c r="I29" s="9" t="s">
        <v>1374</v>
      </c>
      <c r="J29" s="8">
        <v>0</v>
      </c>
    </row>
    <row r="30" spans="1:10">
      <c r="A30" s="5">
        <v>29</v>
      </c>
      <c r="B30" s="7">
        <v>0</v>
      </c>
      <c r="C30" s="7">
        <v>0</v>
      </c>
      <c r="D30" s="7">
        <v>0</v>
      </c>
      <c r="E30" s="7">
        <v>0</v>
      </c>
      <c r="F30" s="254">
        <f t="shared" si="0"/>
        <v>0</v>
      </c>
      <c r="G30" s="6">
        <f>PraviPod707!G30</f>
        <v>700</v>
      </c>
      <c r="I30" s="9" t="s">
        <v>1375</v>
      </c>
      <c r="J30" s="8">
        <v>0</v>
      </c>
    </row>
    <row r="31" spans="1:10">
      <c r="A31" s="5">
        <v>30</v>
      </c>
      <c r="B31" s="7">
        <v>0</v>
      </c>
      <c r="C31" s="7">
        <v>0</v>
      </c>
      <c r="D31" s="7">
        <v>0</v>
      </c>
      <c r="E31" s="7">
        <v>0</v>
      </c>
      <c r="F31" s="254">
        <f t="shared" si="0"/>
        <v>0</v>
      </c>
      <c r="G31" s="6">
        <v>709</v>
      </c>
      <c r="I31" s="9" t="s">
        <v>1376</v>
      </c>
      <c r="J31" s="8">
        <v>0</v>
      </c>
    </row>
    <row r="32" spans="1:10">
      <c r="A32" s="5">
        <v>31</v>
      </c>
      <c r="B32" s="7">
        <v>0</v>
      </c>
      <c r="C32" s="7">
        <v>0</v>
      </c>
      <c r="D32" s="7">
        <v>0</v>
      </c>
      <c r="E32" s="7">
        <v>0</v>
      </c>
      <c r="F32" s="254">
        <f t="shared" si="0"/>
        <v>0</v>
      </c>
      <c r="G32" s="6">
        <v>0</v>
      </c>
      <c r="I32" s="9" t="s">
        <v>1377</v>
      </c>
      <c r="J32" s="8">
        <v>0</v>
      </c>
    </row>
    <row r="33" spans="1:10">
      <c r="A33" s="5">
        <v>32</v>
      </c>
      <c r="B33" s="7">
        <v>0</v>
      </c>
      <c r="C33" s="7">
        <v>0</v>
      </c>
      <c r="D33" s="7">
        <v>0</v>
      </c>
      <c r="E33" s="7">
        <v>0</v>
      </c>
      <c r="F33" s="254">
        <f t="shared" si="0"/>
        <v>0</v>
      </c>
      <c r="G33" s="6">
        <v>0</v>
      </c>
      <c r="I33" s="9" t="s">
        <v>1378</v>
      </c>
      <c r="J33" s="8">
        <v>0</v>
      </c>
    </row>
    <row r="34" spans="1:10">
      <c r="A34" s="5">
        <v>33</v>
      </c>
      <c r="B34" s="7">
        <v>0</v>
      </c>
      <c r="C34" s="7">
        <v>0</v>
      </c>
      <c r="D34" s="7">
        <v>0</v>
      </c>
      <c r="E34" s="7">
        <v>0</v>
      </c>
      <c r="F34" s="254">
        <f t="shared" ref="F34:F51" si="1">A34/100*B34+A34/50*C34</f>
        <v>0</v>
      </c>
      <c r="G34" s="6">
        <v>0</v>
      </c>
      <c r="I34" s="9" t="s">
        <v>1379</v>
      </c>
      <c r="J34" s="8">
        <v>0</v>
      </c>
    </row>
    <row r="35" spans="1:10">
      <c r="A35" s="5">
        <v>34</v>
      </c>
      <c r="B35" s="7">
        <v>0</v>
      </c>
      <c r="C35" s="7">
        <v>0</v>
      </c>
      <c r="D35" s="7">
        <v>0</v>
      </c>
      <c r="E35" s="7">
        <v>0</v>
      </c>
      <c r="F35" s="254">
        <f t="shared" si="1"/>
        <v>0</v>
      </c>
      <c r="G35" s="6">
        <v>0</v>
      </c>
      <c r="I35" s="9" t="s">
        <v>1380</v>
      </c>
      <c r="J35" s="8">
        <v>0</v>
      </c>
    </row>
    <row r="36" spans="1:10">
      <c r="A36" s="5">
        <v>35</v>
      </c>
      <c r="B36" s="7">
        <v>0</v>
      </c>
      <c r="C36" s="7">
        <v>0</v>
      </c>
      <c r="D36" s="7">
        <v>0</v>
      </c>
      <c r="E36" s="7">
        <v>0</v>
      </c>
      <c r="F36" s="254">
        <f t="shared" si="1"/>
        <v>0</v>
      </c>
      <c r="G36" s="6">
        <v>0</v>
      </c>
      <c r="I36" s="9" t="s">
        <v>1381</v>
      </c>
      <c r="J36" s="8">
        <v>0</v>
      </c>
    </row>
    <row r="37" spans="1:10">
      <c r="A37" s="5">
        <v>36</v>
      </c>
      <c r="B37" s="7">
        <v>0</v>
      </c>
      <c r="C37" s="7">
        <v>0</v>
      </c>
      <c r="D37" s="7">
        <v>0</v>
      </c>
      <c r="E37" s="7">
        <v>0</v>
      </c>
      <c r="F37" s="254">
        <f t="shared" si="1"/>
        <v>0</v>
      </c>
      <c r="G37" s="8">
        <f>SUM(J2:J51)</f>
        <v>0</v>
      </c>
      <c r="I37" s="9" t="s">
        <v>1382</v>
      </c>
      <c r="J37" s="8">
        <v>0</v>
      </c>
    </row>
    <row r="38" spans="1:10">
      <c r="A38" s="5">
        <v>37</v>
      </c>
      <c r="B38" s="7">
        <v>0</v>
      </c>
      <c r="C38" s="7">
        <v>0</v>
      </c>
      <c r="D38" s="7">
        <v>0</v>
      </c>
      <c r="E38" s="7">
        <v>0</v>
      </c>
      <c r="F38" s="254">
        <f t="shared" si="1"/>
        <v>0</v>
      </c>
      <c r="G38" s="6" t="str">
        <f>TEXT(INT(VALUE(RefStr!J13)),"00000000000")</f>
        <v>08674051472</v>
      </c>
      <c r="I38" s="9" t="s">
        <v>1948</v>
      </c>
      <c r="J38" s="8">
        <v>0</v>
      </c>
    </row>
    <row r="39" spans="1:10">
      <c r="A39" s="5">
        <v>38</v>
      </c>
      <c r="B39" s="7">
        <v>0</v>
      </c>
      <c r="C39" s="7">
        <v>0</v>
      </c>
      <c r="D39" s="7">
        <v>0</v>
      </c>
      <c r="E39" s="7">
        <v>0</v>
      </c>
      <c r="F39" s="254">
        <f t="shared" si="1"/>
        <v>0</v>
      </c>
      <c r="G39" s="6" t="str">
        <f>TEXT(INT(VALUE(RefStr!J9)),"00000")</f>
        <v>304529</v>
      </c>
      <c r="I39" s="9" t="s">
        <v>1947</v>
      </c>
      <c r="J39" s="8">
        <v>0</v>
      </c>
    </row>
    <row r="40" spans="1:10">
      <c r="A40" s="5">
        <v>39</v>
      </c>
      <c r="B40" s="7">
        <v>0</v>
      </c>
      <c r="C40" s="7">
        <v>0</v>
      </c>
      <c r="D40" s="7">
        <v>0</v>
      </c>
      <c r="E40" s="7">
        <v>0</v>
      </c>
      <c r="F40" s="254">
        <f t="shared" si="1"/>
        <v>0</v>
      </c>
      <c r="G40" s="6" t="str">
        <f>RefStr!J19</f>
        <v>DA</v>
      </c>
      <c r="I40" s="9" t="s">
        <v>138</v>
      </c>
      <c r="J40" s="8">
        <v>0</v>
      </c>
    </row>
    <row r="41" spans="1:10">
      <c r="A41" s="5">
        <v>40</v>
      </c>
      <c r="B41" s="7">
        <v>0</v>
      </c>
      <c r="C41" s="7">
        <v>0</v>
      </c>
      <c r="D41" s="7">
        <v>0</v>
      </c>
      <c r="E41" s="7">
        <v>0</v>
      </c>
      <c r="F41" s="254">
        <f t="shared" si="1"/>
        <v>0</v>
      </c>
      <c r="G41" s="6" t="str">
        <f>IF(RefStr!E5&lt;&gt;"",TEXT(RefStr!E5,"YYYYMMDD"),"")</f>
        <v>20250101</v>
      </c>
      <c r="I41" s="9" t="s">
        <v>208</v>
      </c>
      <c r="J41" s="8">
        <v>0</v>
      </c>
    </row>
    <row r="42" spans="1:10">
      <c r="A42" s="5">
        <v>41</v>
      </c>
      <c r="B42" s="7">
        <v>0</v>
      </c>
      <c r="C42" s="7">
        <v>0</v>
      </c>
      <c r="D42" s="7">
        <v>0</v>
      </c>
      <c r="E42" s="7">
        <v>0</v>
      </c>
      <c r="F42" s="254">
        <f t="shared" si="1"/>
        <v>0</v>
      </c>
      <c r="G42" s="6" t="str">
        <f>IF(RefStr!G5&lt;&gt;"",TEXT(RefStr!G5,"YYYYMMDD"),"")</f>
        <v>20250630</v>
      </c>
      <c r="I42" s="9" t="s">
        <v>209</v>
      </c>
      <c r="J42" s="8">
        <v>0</v>
      </c>
    </row>
    <row r="43" spans="1:10">
      <c r="A43" s="5">
        <v>42</v>
      </c>
      <c r="B43" s="7">
        <v>0</v>
      </c>
      <c r="C43" s="7">
        <v>0</v>
      </c>
      <c r="D43" s="7">
        <v>0</v>
      </c>
      <c r="E43" s="7">
        <v>0</v>
      </c>
      <c r="F43" s="254">
        <f t="shared" si="1"/>
        <v>0</v>
      </c>
      <c r="G43" s="208">
        <f>IF(RefStr!N1=707,PraviPod707!G27+PraviPod709!G27+PraviPod710!G27+SUM(PraviPod708!F2:F201),SUM(PraviPod708!G27)+PraviPod709!G27+PraviPod710!G27)</f>
        <v>162171.40649999998</v>
      </c>
      <c r="I43" s="9" t="s">
        <v>1038</v>
      </c>
      <c r="J43" s="8">
        <v>0</v>
      </c>
    </row>
    <row r="44" spans="1:10">
      <c r="A44" s="5">
        <v>43</v>
      </c>
      <c r="B44" s="7">
        <v>0</v>
      </c>
      <c r="C44" s="7">
        <v>0</v>
      </c>
      <c r="D44" s="7">
        <v>0</v>
      </c>
      <c r="E44" s="7">
        <v>0</v>
      </c>
      <c r="F44" s="254">
        <f t="shared" si="1"/>
        <v>0</v>
      </c>
      <c r="G44" s="6" t="s">
        <v>481</v>
      </c>
      <c r="I44" s="9" t="s">
        <v>480</v>
      </c>
      <c r="J44" s="8">
        <v>0</v>
      </c>
    </row>
    <row r="45" spans="1:10">
      <c r="A45" s="5">
        <v>44</v>
      </c>
      <c r="B45" s="7">
        <v>0</v>
      </c>
      <c r="C45" s="7">
        <v>0</v>
      </c>
      <c r="D45" s="7">
        <v>0</v>
      </c>
      <c r="E45" s="7">
        <v>0</v>
      </c>
      <c r="F45" s="254">
        <f t="shared" si="1"/>
        <v>0</v>
      </c>
      <c r="J45" s="8">
        <v>0</v>
      </c>
    </row>
    <row r="46" spans="1:10">
      <c r="A46" s="5">
        <v>45</v>
      </c>
      <c r="B46" s="7">
        <v>0</v>
      </c>
      <c r="C46" s="7">
        <v>0</v>
      </c>
      <c r="D46" s="7">
        <v>0</v>
      </c>
      <c r="E46" s="7">
        <v>0</v>
      </c>
      <c r="F46" s="254">
        <f t="shared" si="1"/>
        <v>0</v>
      </c>
      <c r="J46" s="8">
        <v>0</v>
      </c>
    </row>
    <row r="47" spans="1:10">
      <c r="A47" s="5">
        <v>46</v>
      </c>
      <c r="B47" s="7">
        <v>0</v>
      </c>
      <c r="C47" s="7">
        <v>0</v>
      </c>
      <c r="D47" s="7">
        <v>0</v>
      </c>
      <c r="E47" s="7">
        <v>0</v>
      </c>
      <c r="F47" s="254">
        <f t="shared" si="1"/>
        <v>0</v>
      </c>
      <c r="J47" s="8">
        <v>0</v>
      </c>
    </row>
    <row r="48" spans="1:10">
      <c r="A48" s="5">
        <v>47</v>
      </c>
      <c r="B48" s="7">
        <v>0</v>
      </c>
      <c r="C48" s="7">
        <v>0</v>
      </c>
      <c r="D48" s="7">
        <v>0</v>
      </c>
      <c r="E48" s="7">
        <v>0</v>
      </c>
      <c r="F48" s="254">
        <f t="shared" si="1"/>
        <v>0</v>
      </c>
      <c r="J48" s="8">
        <v>0</v>
      </c>
    </row>
    <row r="49" spans="1:10">
      <c r="A49" s="5">
        <v>48</v>
      </c>
      <c r="B49" s="7">
        <v>0</v>
      </c>
      <c r="C49" s="7">
        <v>0</v>
      </c>
      <c r="D49" s="7">
        <v>0</v>
      </c>
      <c r="E49" s="7">
        <v>0</v>
      </c>
      <c r="F49" s="254">
        <f t="shared" si="1"/>
        <v>0</v>
      </c>
      <c r="J49" s="8">
        <v>0</v>
      </c>
    </row>
    <row r="50" spans="1:10">
      <c r="A50" s="5">
        <v>49</v>
      </c>
      <c r="B50" s="7">
        <v>0</v>
      </c>
      <c r="C50" s="7">
        <v>0</v>
      </c>
      <c r="D50" s="7">
        <v>0</v>
      </c>
      <c r="E50" s="7">
        <v>0</v>
      </c>
      <c r="F50" s="254">
        <f t="shared" si="1"/>
        <v>0</v>
      </c>
      <c r="J50" s="8">
        <v>0</v>
      </c>
    </row>
    <row r="51" spans="1:10">
      <c r="A51" s="5">
        <v>50</v>
      </c>
      <c r="B51" s="7">
        <v>0</v>
      </c>
      <c r="C51" s="7">
        <v>0</v>
      </c>
      <c r="D51" s="7">
        <v>0</v>
      </c>
      <c r="E51" s="7">
        <v>0</v>
      </c>
      <c r="F51" s="254">
        <f t="shared" si="1"/>
        <v>0</v>
      </c>
      <c r="J51" s="8">
        <v>0</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List6"/>
  <dimension ref="A1:J44"/>
  <sheetViews>
    <sheetView showGridLines="0" showRowColHeaders="0" workbookViewId="0">
      <pane ySplit="1" topLeftCell="A2" activePane="bottomLeft" state="frozen"/>
      <selection activeCell="B8" sqref="B8:L8"/>
      <selection pane="bottomLeft"/>
    </sheetView>
  </sheetViews>
  <sheetFormatPr defaultColWidth="9.109375" defaultRowHeight="13.2"/>
  <cols>
    <col min="1" max="1" width="5" style="5" customWidth="1"/>
    <col min="2" max="5" width="15.5546875" style="6" customWidth="1"/>
    <col min="6" max="6" width="15.5546875" style="7" customWidth="1"/>
    <col min="7" max="7" width="12.88671875" style="6" customWidth="1"/>
    <col min="8" max="8" width="10.109375" customWidth="1"/>
    <col min="9" max="9" width="23.33203125" style="5" customWidth="1"/>
    <col min="10" max="10" width="8.5546875" style="5" customWidth="1"/>
    <col min="11" max="11" width="17.5546875" style="5" customWidth="1"/>
    <col min="12" max="16384" width="9.109375" style="5"/>
  </cols>
  <sheetData>
    <row r="1" spans="1:10">
      <c r="A1" s="5" t="s">
        <v>941</v>
      </c>
      <c r="B1" s="6" t="s">
        <v>1246</v>
      </c>
      <c r="C1" s="6" t="s">
        <v>953</v>
      </c>
      <c r="D1" s="6" t="s">
        <v>335</v>
      </c>
      <c r="E1" s="6" t="s">
        <v>336</v>
      </c>
      <c r="F1" s="7" t="s">
        <v>1247</v>
      </c>
      <c r="G1" s="6" t="s">
        <v>337</v>
      </c>
      <c r="H1" s="12" t="s">
        <v>338</v>
      </c>
      <c r="I1" s="5" t="s">
        <v>339</v>
      </c>
      <c r="J1" s="5" t="s">
        <v>1383</v>
      </c>
    </row>
    <row r="2" spans="1:10">
      <c r="A2" s="5">
        <f>GPRIZNPF!I19</f>
        <v>1</v>
      </c>
      <c r="B2" s="7">
        <f>ROUND(GPRIZNPF!J19,2)</f>
        <v>0</v>
      </c>
      <c r="C2" s="7">
        <f>ROUND(GPRIZNPF!K19,2)</f>
        <v>0</v>
      </c>
      <c r="D2" s="7">
        <v>0</v>
      </c>
      <c r="E2" s="7">
        <v>0</v>
      </c>
      <c r="F2" s="254">
        <f t="shared" ref="F2:F41" si="0">A2/100*B2+A2/50*C2</f>
        <v>0</v>
      </c>
      <c r="G2" s="9" t="str">
        <f>TRIM(UPPER(RefStr!C13))</f>
        <v>HR1824000081110238453</v>
      </c>
      <c r="H2" s="13">
        <v>0</v>
      </c>
      <c r="I2" s="9" t="s">
        <v>340</v>
      </c>
      <c r="J2" s="8">
        <f>ABS(B2-ROUND(B2,2))+ABS(C2-ROUND(C2,2))</f>
        <v>0</v>
      </c>
    </row>
    <row r="3" spans="1:10">
      <c r="A3" s="5">
        <f>GPRIZNPF!I20</f>
        <v>2</v>
      </c>
      <c r="B3" s="7">
        <f>ROUND(GPRIZNPF!J20,2)</f>
        <v>0</v>
      </c>
      <c r="C3" s="7">
        <f>ROUND(GPRIZNPF!K20,2)</f>
        <v>0</v>
      </c>
      <c r="D3" s="7">
        <v>0</v>
      </c>
      <c r="E3" s="7">
        <v>0</v>
      </c>
      <c r="F3" s="254">
        <f t="shared" si="0"/>
        <v>0</v>
      </c>
      <c r="G3" s="6" t="str">
        <f>TEXT(INT(VALUE(RefStr!J11)),"00000000")</f>
        <v>04303075</v>
      </c>
      <c r="I3" s="9" t="s">
        <v>341</v>
      </c>
      <c r="J3" s="8">
        <f t="shared" ref="J3:J41" si="1">ABS(B3-ROUND(B3,2))+ABS(C3-ROUND(C3,2))</f>
        <v>0</v>
      </c>
    </row>
    <row r="4" spans="1:10">
      <c r="A4" s="5">
        <f>GPRIZNPF!I21</f>
        <v>3</v>
      </c>
      <c r="B4" s="7">
        <f>ROUND(GPRIZNPF!J21,2)</f>
        <v>0</v>
      </c>
      <c r="C4" s="7">
        <f>ROUND(GPRIZNPF!K21,2)</f>
        <v>0</v>
      </c>
      <c r="D4" s="7">
        <v>0</v>
      </c>
      <c r="E4" s="7">
        <v>0</v>
      </c>
      <c r="F4" s="254">
        <f t="shared" si="0"/>
        <v>0</v>
      </c>
      <c r="G4" s="6" t="str">
        <f>IF(ISERROR(RefStr!C7),"-",UPPER(TRIM(RefStr!C7)))</f>
        <v>ZAKLADA HRVATSKI OVČAR-CANIS PASTOLARIS CROATICUS</v>
      </c>
      <c r="I4" s="9" t="s">
        <v>342</v>
      </c>
      <c r="J4" s="8">
        <f t="shared" si="1"/>
        <v>0</v>
      </c>
    </row>
    <row r="5" spans="1:10">
      <c r="A5" s="5">
        <f>GPRIZNPF!I22</f>
        <v>4</v>
      </c>
      <c r="B5" s="7">
        <f>ROUND(GPRIZNPF!J22,2)</f>
        <v>0</v>
      </c>
      <c r="C5" s="7">
        <f>ROUND(GPRIZNPF!K22,2)</f>
        <v>0</v>
      </c>
      <c r="D5" s="7">
        <v>0</v>
      </c>
      <c r="E5" s="7">
        <v>0</v>
      </c>
      <c r="F5" s="254">
        <f t="shared" si="0"/>
        <v>0</v>
      </c>
      <c r="G5" s="6" t="str">
        <f>TEXT(INT(VALUE(RefStr!C9)),"00000")</f>
        <v>47000</v>
      </c>
      <c r="I5" s="9" t="s">
        <v>343</v>
      </c>
      <c r="J5" s="8">
        <f t="shared" si="1"/>
        <v>0</v>
      </c>
    </row>
    <row r="6" spans="1:10">
      <c r="A6" s="5">
        <f>GPRIZNPF!I23</f>
        <v>5</v>
      </c>
      <c r="B6" s="7">
        <f>ROUND(GPRIZNPF!J23,2)</f>
        <v>0</v>
      </c>
      <c r="C6" s="7">
        <f>ROUND(GPRIZNPF!K23,2)</f>
        <v>0</v>
      </c>
      <c r="D6" s="7">
        <v>0</v>
      </c>
      <c r="E6" s="7">
        <v>0</v>
      </c>
      <c r="F6" s="254">
        <f t="shared" si="0"/>
        <v>0</v>
      </c>
      <c r="G6" s="6" t="str">
        <f>IF(ISERROR(RefStr!E9),"-",UPPER(TRIM(RefStr!E9)))</f>
        <v>KARLOVAC</v>
      </c>
      <c r="I6" s="9" t="s">
        <v>344</v>
      </c>
      <c r="J6" s="8">
        <f t="shared" si="1"/>
        <v>0</v>
      </c>
    </row>
    <row r="7" spans="1:10">
      <c r="A7" s="5">
        <f>GPRIZNPF!I24</f>
        <v>6</v>
      </c>
      <c r="B7" s="7">
        <f>ROUND(GPRIZNPF!J24,2)</f>
        <v>0</v>
      </c>
      <c r="C7" s="7">
        <f>ROUND(GPRIZNPF!K24,2)</f>
        <v>0</v>
      </c>
      <c r="D7" s="7">
        <v>0</v>
      </c>
      <c r="E7" s="7">
        <v>0</v>
      </c>
      <c r="F7" s="254">
        <f t="shared" si="0"/>
        <v>0</v>
      </c>
      <c r="G7" s="6" t="str">
        <f>IF(ISERROR(RefStr!C11),"-",(TRIM(RefStr!C11)))</f>
        <v>DONJA GAZA 9</v>
      </c>
      <c r="I7" s="9" t="s">
        <v>345</v>
      </c>
      <c r="J7" s="8">
        <f t="shared" si="1"/>
        <v>0</v>
      </c>
    </row>
    <row r="8" spans="1:10">
      <c r="A8" s="5">
        <f>GPRIZNPF!I25</f>
        <v>7</v>
      </c>
      <c r="B8" s="7">
        <f>ROUND(GPRIZNPF!J25,2)</f>
        <v>0</v>
      </c>
      <c r="C8" s="7">
        <f>ROUND(GPRIZNPF!K25,2)</f>
        <v>0</v>
      </c>
      <c r="D8" s="7">
        <v>0</v>
      </c>
      <c r="E8" s="7">
        <v>0</v>
      </c>
      <c r="F8" s="254">
        <f t="shared" si="0"/>
        <v>0</v>
      </c>
      <c r="G8" s="6" t="str">
        <f>TEXT(INT(VALUE(RefStr!C15)),"0000")</f>
        <v>94990</v>
      </c>
      <c r="I8" s="9" t="s">
        <v>346</v>
      </c>
      <c r="J8" s="8">
        <f t="shared" si="1"/>
        <v>0</v>
      </c>
    </row>
    <row r="9" spans="1:10">
      <c r="A9" s="5">
        <f>GPRIZNPF!I26</f>
        <v>8</v>
      </c>
      <c r="B9" s="7">
        <f>ROUND(GPRIZNPF!J26,2)</f>
        <v>0</v>
      </c>
      <c r="C9" s="7">
        <f>ROUND(GPRIZNPF!K26,2)</f>
        <v>0</v>
      </c>
      <c r="D9" s="7">
        <v>0</v>
      </c>
      <c r="E9" s="7">
        <v>0</v>
      </c>
      <c r="F9" s="254">
        <f t="shared" si="0"/>
        <v>0</v>
      </c>
      <c r="G9" s="6" t="str">
        <f>IF(RefStr!J17&lt;&gt;"",TEXT(INT(VALUE(RefStr!J17)),"00"),"00")</f>
        <v>04</v>
      </c>
      <c r="I9" s="9" t="s">
        <v>347</v>
      </c>
      <c r="J9" s="8">
        <f t="shared" si="1"/>
        <v>0</v>
      </c>
    </row>
    <row r="10" spans="1:10">
      <c r="A10" s="5">
        <f>GPRIZNPF!I27</f>
        <v>9</v>
      </c>
      <c r="B10" s="7">
        <f>ROUND(GPRIZNPF!J27,2)</f>
        <v>0</v>
      </c>
      <c r="C10" s="7">
        <f>ROUND(GPRIZNPF!K27,2)</f>
        <v>0</v>
      </c>
      <c r="D10" s="7">
        <v>0</v>
      </c>
      <c r="E10" s="7">
        <v>0</v>
      </c>
      <c r="F10" s="254">
        <f t="shared" si="0"/>
        <v>0</v>
      </c>
      <c r="G10" s="6" t="str">
        <f>TEXT(INT(VALUE(RefStr!C17)),"000")</f>
        <v>179</v>
      </c>
      <c r="I10" s="9" t="s">
        <v>348</v>
      </c>
      <c r="J10" s="8">
        <f t="shared" si="1"/>
        <v>0</v>
      </c>
    </row>
    <row r="11" spans="1:10">
      <c r="A11" s="5">
        <f>GPRIZNPF!I28</f>
        <v>10</v>
      </c>
      <c r="B11" s="7">
        <f>ROUND(GPRIZNPF!J28,2)</f>
        <v>0</v>
      </c>
      <c r="C11" s="7">
        <f>ROUND(GPRIZNPF!K28,2)</f>
        <v>0</v>
      </c>
      <c r="D11" s="7">
        <v>0</v>
      </c>
      <c r="E11" s="7">
        <v>0</v>
      </c>
      <c r="F11" s="254">
        <f t="shared" si="0"/>
        <v>0</v>
      </c>
      <c r="G11" s="6" t="s">
        <v>1384</v>
      </c>
      <c r="I11" s="11" t="s">
        <v>2062</v>
      </c>
      <c r="J11" s="8">
        <f t="shared" si="1"/>
        <v>0</v>
      </c>
    </row>
    <row r="12" spans="1:10">
      <c r="A12" s="5">
        <f>GPRIZNPF!I29</f>
        <v>11</v>
      </c>
      <c r="B12" s="7">
        <f>ROUND(GPRIZNPF!J29,2)</f>
        <v>0</v>
      </c>
      <c r="C12" s="7">
        <f>ROUND(GPRIZNPF!K29,2)</f>
        <v>0</v>
      </c>
      <c r="D12" s="7">
        <v>0</v>
      </c>
      <c r="E12" s="7">
        <v>0</v>
      </c>
      <c r="F12" s="254">
        <f t="shared" si="0"/>
        <v>0</v>
      </c>
      <c r="G12" s="6" t="s">
        <v>1384</v>
      </c>
      <c r="I12" s="11" t="s">
        <v>2063</v>
      </c>
      <c r="J12" s="8">
        <f t="shared" si="1"/>
        <v>0</v>
      </c>
    </row>
    <row r="13" spans="1:10">
      <c r="A13" s="5">
        <f>GPRIZNPF!I30</f>
        <v>12</v>
      </c>
      <c r="B13" s="7">
        <f>ROUND(GPRIZNPF!J30,2)</f>
        <v>0</v>
      </c>
      <c r="C13" s="7">
        <f>ROUND(GPRIZNPF!K30,2)</f>
        <v>0</v>
      </c>
      <c r="D13" s="7">
        <v>0</v>
      </c>
      <c r="E13" s="7">
        <v>0</v>
      </c>
      <c r="F13" s="254">
        <f t="shared" si="0"/>
        <v>0</v>
      </c>
      <c r="G13" s="6" t="s">
        <v>1384</v>
      </c>
      <c r="I13" s="11" t="s">
        <v>2064</v>
      </c>
      <c r="J13" s="8">
        <f t="shared" si="1"/>
        <v>0</v>
      </c>
    </row>
    <row r="14" spans="1:10">
      <c r="A14" s="5">
        <f>GPRIZNPF!I31</f>
        <v>13</v>
      </c>
      <c r="B14" s="7">
        <f>ROUND(GPRIZNPF!J31,2)</f>
        <v>0</v>
      </c>
      <c r="C14" s="7">
        <f>ROUND(GPRIZNPF!K31,2)</f>
        <v>0</v>
      </c>
      <c r="D14" s="7">
        <v>0</v>
      </c>
      <c r="E14" s="7">
        <v>0</v>
      </c>
      <c r="F14" s="254">
        <f t="shared" si="0"/>
        <v>0</v>
      </c>
      <c r="G14" s="6" t="s">
        <v>1384</v>
      </c>
      <c r="I14" s="11" t="s">
        <v>2065</v>
      </c>
      <c r="J14" s="8">
        <f t="shared" si="1"/>
        <v>0</v>
      </c>
    </row>
    <row r="15" spans="1:10">
      <c r="A15" s="5">
        <f>GPRIZNPF!I32</f>
        <v>14</v>
      </c>
      <c r="B15" s="7">
        <f>ROUND(GPRIZNPF!J32,2)</f>
        <v>0</v>
      </c>
      <c r="C15" s="7">
        <f>ROUND(GPRIZNPF!K32,2)</f>
        <v>0</v>
      </c>
      <c r="D15" s="7">
        <v>0</v>
      </c>
      <c r="E15" s="7">
        <v>0</v>
      </c>
      <c r="F15" s="254">
        <f t="shared" si="0"/>
        <v>0</v>
      </c>
      <c r="G15" s="6" t="s">
        <v>1384</v>
      </c>
      <c r="I15" s="11" t="s">
        <v>2066</v>
      </c>
      <c r="J15" s="8">
        <f t="shared" si="1"/>
        <v>0</v>
      </c>
    </row>
    <row r="16" spans="1:10">
      <c r="A16" s="5">
        <f>GPRIZNPF!I33</f>
        <v>15</v>
      </c>
      <c r="B16" s="7">
        <f>ROUND(GPRIZNPF!J33,2)</f>
        <v>0</v>
      </c>
      <c r="C16" s="7">
        <f>ROUND(GPRIZNPF!K33,2)</f>
        <v>0</v>
      </c>
      <c r="D16" s="7">
        <v>0</v>
      </c>
      <c r="E16" s="7">
        <v>0</v>
      </c>
      <c r="F16" s="254">
        <f t="shared" si="0"/>
        <v>0</v>
      </c>
      <c r="G16" s="6" t="s">
        <v>1384</v>
      </c>
      <c r="I16" s="11" t="s">
        <v>2067</v>
      </c>
      <c r="J16" s="8">
        <f t="shared" si="1"/>
        <v>0</v>
      </c>
    </row>
    <row r="17" spans="1:10">
      <c r="A17" s="5">
        <f>GPRIZNPF!I35</f>
        <v>16</v>
      </c>
      <c r="B17" s="7">
        <f>ROUND(GPRIZNPF!J35,2)</f>
        <v>0</v>
      </c>
      <c r="C17" s="7">
        <f>ROUND(GPRIZNPF!K35,2)</f>
        <v>0</v>
      </c>
      <c r="D17" s="7">
        <v>0</v>
      </c>
      <c r="E17" s="7">
        <v>0</v>
      </c>
      <c r="F17" s="254">
        <f t="shared" si="0"/>
        <v>0</v>
      </c>
      <c r="G17" s="6" t="s">
        <v>1384</v>
      </c>
      <c r="I17" s="11" t="s">
        <v>2068</v>
      </c>
      <c r="J17" s="8">
        <f t="shared" si="1"/>
        <v>0</v>
      </c>
    </row>
    <row r="18" spans="1:10">
      <c r="A18" s="5">
        <f>GPRIZNPF!I36</f>
        <v>17</v>
      </c>
      <c r="B18" s="7">
        <f>ROUND(GPRIZNPF!J36,2)</f>
        <v>0</v>
      </c>
      <c r="C18" s="7">
        <f>ROUND(GPRIZNPF!K36,2)</f>
        <v>0</v>
      </c>
      <c r="D18" s="7">
        <v>0</v>
      </c>
      <c r="E18" s="7">
        <v>0</v>
      </c>
      <c r="F18" s="254">
        <f t="shared" si="0"/>
        <v>0</v>
      </c>
      <c r="G18" s="6" t="str">
        <f>IF(ISERROR(RefStr!D39),"-",UPPER(TRIM(RefStr!D39)))</f>
        <v>BAKALE NKOLA</v>
      </c>
      <c r="I18" s="11" t="s">
        <v>2069</v>
      </c>
      <c r="J18" s="8">
        <f t="shared" si="1"/>
        <v>0</v>
      </c>
    </row>
    <row r="19" spans="1:10">
      <c r="A19" s="5">
        <f>GPRIZNPF!I37</f>
        <v>18</v>
      </c>
      <c r="B19" s="7">
        <f>ROUND(GPRIZNPF!J37,2)</f>
        <v>0</v>
      </c>
      <c r="C19" s="7">
        <f>ROUND(GPRIZNPF!K37,2)</f>
        <v>0</v>
      </c>
      <c r="D19" s="7">
        <v>0</v>
      </c>
      <c r="E19" s="7">
        <v>0</v>
      </c>
      <c r="F19" s="254">
        <f t="shared" si="0"/>
        <v>0</v>
      </c>
      <c r="I19" s="11" t="s">
        <v>2070</v>
      </c>
      <c r="J19" s="8">
        <f t="shared" si="1"/>
        <v>0</v>
      </c>
    </row>
    <row r="20" spans="1:10">
      <c r="A20" s="5">
        <f>GPRIZNPF!I38</f>
        <v>19</v>
      </c>
      <c r="B20" s="7">
        <f>ROUND(GPRIZNPF!J38,2)</f>
        <v>0</v>
      </c>
      <c r="C20" s="7">
        <f>ROUND(GPRIZNPF!K38,2)</f>
        <v>0</v>
      </c>
      <c r="D20" s="7">
        <v>0</v>
      </c>
      <c r="E20" s="7">
        <v>0</v>
      </c>
      <c r="F20" s="254">
        <f t="shared" si="0"/>
        <v>0</v>
      </c>
      <c r="G20" s="6" t="str">
        <f>IF(ISERROR(RefStr!D43),"-",UPPER(TRIM(RefStr!D43)))</f>
        <v>VESNA AMANČIĆ</v>
      </c>
      <c r="I20" s="9" t="s">
        <v>2071</v>
      </c>
      <c r="J20" s="8">
        <f t="shared" si="1"/>
        <v>0</v>
      </c>
    </row>
    <row r="21" spans="1:10">
      <c r="A21" s="5">
        <f>GPRIZNPF!I39</f>
        <v>20</v>
      </c>
      <c r="B21" s="7">
        <f>ROUND(GPRIZNPF!J39,2)</f>
        <v>0</v>
      </c>
      <c r="C21" s="7">
        <f>ROUND(GPRIZNPF!K39,2)</f>
        <v>0</v>
      </c>
      <c r="D21" s="7">
        <v>0</v>
      </c>
      <c r="E21" s="7">
        <v>0</v>
      </c>
      <c r="F21" s="254">
        <f t="shared" si="0"/>
        <v>0</v>
      </c>
      <c r="G21" s="6" t="str">
        <f>IF(ISERROR(RefStr!D45),"-",UPPER(TRIM(RefStr!D45)))</f>
        <v>047600882</v>
      </c>
      <c r="I21" s="9" t="s">
        <v>2072</v>
      </c>
      <c r="J21" s="8">
        <f t="shared" si="1"/>
        <v>0</v>
      </c>
    </row>
    <row r="22" spans="1:10">
      <c r="A22" s="5">
        <f>GPRIZNPF!I40</f>
        <v>21</v>
      </c>
      <c r="B22" s="7">
        <f>ROUND(GPRIZNPF!J40,2)</f>
        <v>0</v>
      </c>
      <c r="C22" s="7">
        <f>ROUND(GPRIZNPF!K40,2)</f>
        <v>0</v>
      </c>
      <c r="D22" s="7">
        <v>0</v>
      </c>
      <c r="E22" s="7">
        <v>0</v>
      </c>
      <c r="F22" s="254">
        <f t="shared" si="0"/>
        <v>0</v>
      </c>
      <c r="G22" s="6" t="str">
        <f>IF(ISERROR(RefStr!D47),"-",UPPER(TRIM(RefStr!D47)))</f>
        <v>047600882</v>
      </c>
      <c r="I22" s="11" t="s">
        <v>2073</v>
      </c>
      <c r="J22" s="8">
        <f t="shared" si="1"/>
        <v>0</v>
      </c>
    </row>
    <row r="23" spans="1:10">
      <c r="A23" s="5">
        <f>GPRIZNPF!I41</f>
        <v>22</v>
      </c>
      <c r="B23" s="7">
        <f>ROUND(GPRIZNPF!J41,2)</f>
        <v>0</v>
      </c>
      <c r="C23" s="7">
        <f>ROUND(GPRIZNPF!K41,2)</f>
        <v>0</v>
      </c>
      <c r="D23" s="7">
        <v>0</v>
      </c>
      <c r="E23" s="7">
        <v>0</v>
      </c>
      <c r="F23" s="254">
        <f t="shared" si="0"/>
        <v>0</v>
      </c>
      <c r="G23" s="6" t="str">
        <f>IF(ISERROR(RefStr!D49),"-",LOWER(TRIM(RefStr!D49)))</f>
        <v>nv-line@ka.t-com.hr</v>
      </c>
      <c r="I23" s="11" t="s">
        <v>2074</v>
      </c>
      <c r="J23" s="8">
        <f t="shared" si="1"/>
        <v>0</v>
      </c>
    </row>
    <row r="24" spans="1:10">
      <c r="A24" s="5">
        <f>GPRIZNPF!I42</f>
        <v>23</v>
      </c>
      <c r="B24" s="7">
        <f>ROUND(GPRIZNPF!J42,2)</f>
        <v>0</v>
      </c>
      <c r="C24" s="7">
        <f>ROUND(GPRIZNPF!K42,2)</f>
        <v>0</v>
      </c>
      <c r="D24" s="7">
        <v>0</v>
      </c>
      <c r="E24" s="7">
        <v>0</v>
      </c>
      <c r="F24" s="254">
        <f t="shared" si="0"/>
        <v>0</v>
      </c>
      <c r="I24" s="11" t="s">
        <v>2075</v>
      </c>
      <c r="J24" s="8">
        <f t="shared" si="1"/>
        <v>0</v>
      </c>
    </row>
    <row r="25" spans="1:10">
      <c r="A25" s="5">
        <f>GPRIZNPF!I43</f>
        <v>24</v>
      </c>
      <c r="B25" s="7">
        <f>ROUND(GPRIZNPF!J43,2)</f>
        <v>0</v>
      </c>
      <c r="C25" s="7">
        <f>ROUND(GPRIZNPF!K43,2)</f>
        <v>0</v>
      </c>
      <c r="D25" s="7">
        <v>0</v>
      </c>
      <c r="E25" s="7">
        <v>0</v>
      </c>
      <c r="F25" s="254">
        <f t="shared" si="0"/>
        <v>0</v>
      </c>
      <c r="I25" s="11" t="s">
        <v>2076</v>
      </c>
      <c r="J25" s="8">
        <f t="shared" si="1"/>
        <v>0</v>
      </c>
    </row>
    <row r="26" spans="1:10">
      <c r="A26" s="5">
        <f>GPRIZNPF!I44</f>
        <v>25</v>
      </c>
      <c r="B26" s="7">
        <f>ROUND(GPRIZNPF!J44,2)</f>
        <v>0</v>
      </c>
      <c r="C26" s="7">
        <f>ROUND(GPRIZNPF!K44,2)</f>
        <v>0</v>
      </c>
      <c r="D26" s="7">
        <v>0</v>
      </c>
      <c r="E26" s="7">
        <v>0</v>
      </c>
      <c r="F26" s="254">
        <f t="shared" si="0"/>
        <v>0</v>
      </c>
      <c r="G26" s="6" t="str">
        <f>MID(TRIM(RefStr!J15),1,4)</f>
        <v>2025</v>
      </c>
      <c r="I26" s="9" t="s">
        <v>2077</v>
      </c>
      <c r="J26" s="8">
        <f t="shared" si="1"/>
        <v>0</v>
      </c>
    </row>
    <row r="27" spans="1:10">
      <c r="A27" s="5">
        <f>GPRIZNPF!I45</f>
        <v>26</v>
      </c>
      <c r="B27" s="7">
        <f>ROUND(GPRIZNPF!J45,2)</f>
        <v>0</v>
      </c>
      <c r="C27" s="7">
        <f>ROUND(GPRIZNPF!K45,2)</f>
        <v>0</v>
      </c>
      <c r="D27" s="7">
        <v>0</v>
      </c>
      <c r="E27" s="7">
        <v>0</v>
      </c>
      <c r="F27" s="254">
        <f t="shared" si="0"/>
        <v>0</v>
      </c>
      <c r="G27" s="208">
        <f>SUM(F2:F41)</f>
        <v>0</v>
      </c>
      <c r="I27" s="9" t="s">
        <v>1372</v>
      </c>
      <c r="J27" s="8">
        <f t="shared" si="1"/>
        <v>0</v>
      </c>
    </row>
    <row r="28" spans="1:10">
      <c r="A28" s="5">
        <f>GPRIZNPF!I46</f>
        <v>27</v>
      </c>
      <c r="B28" s="7">
        <f>ROUND(GPRIZNPF!J46,2)</f>
        <v>0</v>
      </c>
      <c r="C28" s="7">
        <f>ROUND(GPRIZNPF!K46,2)</f>
        <v>0</v>
      </c>
      <c r="D28" s="7">
        <v>0</v>
      </c>
      <c r="E28" s="7">
        <v>0</v>
      </c>
      <c r="F28" s="254">
        <f t="shared" si="0"/>
        <v>0</v>
      </c>
      <c r="G28" s="6" t="s">
        <v>1384</v>
      </c>
      <c r="H28" s="14"/>
      <c r="I28" s="9" t="s">
        <v>1373</v>
      </c>
      <c r="J28" s="8">
        <f t="shared" si="1"/>
        <v>0</v>
      </c>
    </row>
    <row r="29" spans="1:10">
      <c r="A29" s="5">
        <f>GPRIZNPF!I47</f>
        <v>28</v>
      </c>
      <c r="B29" s="7">
        <f>ROUND(GPRIZNPF!J47,2)</f>
        <v>0</v>
      </c>
      <c r="C29" s="7">
        <f>ROUND(GPRIZNPF!K47,2)</f>
        <v>0</v>
      </c>
      <c r="D29" s="7">
        <v>0</v>
      </c>
      <c r="E29" s="7">
        <v>0</v>
      </c>
      <c r="F29" s="254">
        <f t="shared" si="0"/>
        <v>0</v>
      </c>
      <c r="G29" s="6" t="str">
        <f>MID(TRIM(RefStr!J15),6,2)</f>
        <v>06</v>
      </c>
      <c r="I29" s="9" t="s">
        <v>1374</v>
      </c>
      <c r="J29" s="8">
        <f t="shared" si="1"/>
        <v>0</v>
      </c>
    </row>
    <row r="30" spans="1:10">
      <c r="A30" s="5">
        <f>GPRIZNPF!I48</f>
        <v>29</v>
      </c>
      <c r="B30" s="7">
        <f>ROUND(GPRIZNPF!J48,2)</f>
        <v>0</v>
      </c>
      <c r="C30" s="7">
        <f>ROUND(GPRIZNPF!K48,2)</f>
        <v>0</v>
      </c>
      <c r="D30" s="7">
        <v>0</v>
      </c>
      <c r="E30" s="7">
        <v>0</v>
      </c>
      <c r="F30" s="254">
        <f t="shared" si="0"/>
        <v>0</v>
      </c>
      <c r="G30" s="6">
        <f>PraviPod707!G30</f>
        <v>700</v>
      </c>
      <c r="I30" s="9" t="s">
        <v>1375</v>
      </c>
      <c r="J30" s="8">
        <f t="shared" si="1"/>
        <v>0</v>
      </c>
    </row>
    <row r="31" spans="1:10">
      <c r="A31" s="5">
        <f>GPRIZNPF!I49</f>
        <v>30</v>
      </c>
      <c r="B31" s="7">
        <f>ROUND(GPRIZNPF!J49,2)</f>
        <v>0</v>
      </c>
      <c r="C31" s="7">
        <f>ROUND(GPRIZNPF!K49,2)</f>
        <v>0</v>
      </c>
      <c r="D31" s="7">
        <v>0</v>
      </c>
      <c r="E31" s="7">
        <v>0</v>
      </c>
      <c r="F31" s="254">
        <f t="shared" si="0"/>
        <v>0</v>
      </c>
      <c r="G31" s="6">
        <v>710</v>
      </c>
      <c r="I31" s="9" t="s">
        <v>1376</v>
      </c>
      <c r="J31" s="8">
        <f t="shared" si="1"/>
        <v>0</v>
      </c>
    </row>
    <row r="32" spans="1:10">
      <c r="A32" s="5">
        <f>GPRIZNPF!I51</f>
        <v>31</v>
      </c>
      <c r="B32" s="7">
        <f>ROUND(GPRIZNPF!J51,2)</f>
        <v>0</v>
      </c>
      <c r="C32" s="7">
        <f>ROUND(GPRIZNPF!K51,2)</f>
        <v>0</v>
      </c>
      <c r="D32" s="7">
        <v>0</v>
      </c>
      <c r="E32" s="7">
        <v>0</v>
      </c>
      <c r="F32" s="254">
        <f t="shared" si="0"/>
        <v>0</v>
      </c>
      <c r="G32" s="6">
        <v>0</v>
      </c>
      <c r="I32" s="9" t="s">
        <v>1377</v>
      </c>
      <c r="J32" s="8">
        <f t="shared" si="1"/>
        <v>0</v>
      </c>
    </row>
    <row r="33" spans="1:10">
      <c r="A33" s="5">
        <f>GPRIZNPF!I52</f>
        <v>32</v>
      </c>
      <c r="B33" s="7">
        <f>ROUND(GPRIZNPF!J52,2)</f>
        <v>0</v>
      </c>
      <c r="C33" s="7">
        <f>ROUND(GPRIZNPF!K52,2)</f>
        <v>0</v>
      </c>
      <c r="D33" s="7">
        <v>0</v>
      </c>
      <c r="E33" s="7">
        <v>0</v>
      </c>
      <c r="F33" s="254">
        <f t="shared" si="0"/>
        <v>0</v>
      </c>
      <c r="G33" s="6">
        <v>0</v>
      </c>
      <c r="I33" s="9" t="s">
        <v>1378</v>
      </c>
      <c r="J33" s="8">
        <f t="shared" si="1"/>
        <v>0</v>
      </c>
    </row>
    <row r="34" spans="1:10">
      <c r="A34" s="5">
        <f>GPRIZNPF!I53</f>
        <v>33</v>
      </c>
      <c r="B34" s="7">
        <f>ROUND(GPRIZNPF!J53,2)</f>
        <v>0</v>
      </c>
      <c r="C34" s="7">
        <f>ROUND(GPRIZNPF!K53,2)</f>
        <v>0</v>
      </c>
      <c r="D34" s="7">
        <v>0</v>
      </c>
      <c r="E34" s="7">
        <v>0</v>
      </c>
      <c r="F34" s="254">
        <f t="shared" si="0"/>
        <v>0</v>
      </c>
      <c r="G34" s="6">
        <v>0</v>
      </c>
      <c r="I34" s="9" t="s">
        <v>1379</v>
      </c>
      <c r="J34" s="8">
        <f t="shared" si="1"/>
        <v>0</v>
      </c>
    </row>
    <row r="35" spans="1:10">
      <c r="A35" s="5">
        <f>GPRIZNPF!I54</f>
        <v>34</v>
      </c>
      <c r="B35" s="7">
        <f>ROUND(GPRIZNPF!J54,2)</f>
        <v>0</v>
      </c>
      <c r="C35" s="7">
        <f>ROUND(GPRIZNPF!K54,2)</f>
        <v>0</v>
      </c>
      <c r="D35" s="7">
        <v>0</v>
      </c>
      <c r="E35" s="7">
        <v>0</v>
      </c>
      <c r="F35" s="254">
        <f t="shared" si="0"/>
        <v>0</v>
      </c>
      <c r="G35" s="6">
        <v>0</v>
      </c>
      <c r="I35" s="9" t="s">
        <v>1380</v>
      </c>
      <c r="J35" s="8">
        <f t="shared" si="1"/>
        <v>0</v>
      </c>
    </row>
    <row r="36" spans="1:10">
      <c r="A36" s="5">
        <f>GPRIZNPF!I55</f>
        <v>35</v>
      </c>
      <c r="B36" s="7">
        <f>ROUND(GPRIZNPF!J55,2)</f>
        <v>0</v>
      </c>
      <c r="C36" s="7">
        <f>ROUND(GPRIZNPF!K55,2)</f>
        <v>0</v>
      </c>
      <c r="D36" s="7">
        <v>0</v>
      </c>
      <c r="E36" s="7">
        <v>0</v>
      </c>
      <c r="F36" s="254">
        <f t="shared" si="0"/>
        <v>0</v>
      </c>
      <c r="G36" s="6">
        <v>0</v>
      </c>
      <c r="I36" s="9" t="s">
        <v>1381</v>
      </c>
      <c r="J36" s="8">
        <f t="shared" si="1"/>
        <v>0</v>
      </c>
    </row>
    <row r="37" spans="1:10">
      <c r="A37" s="5">
        <f>GPRIZNPF!I56</f>
        <v>36</v>
      </c>
      <c r="B37" s="7">
        <f>ROUND(GPRIZNPF!J56,2)</f>
        <v>0</v>
      </c>
      <c r="C37" s="7">
        <f>ROUND(GPRIZNPF!K56,2)</f>
        <v>0</v>
      </c>
      <c r="D37" s="7">
        <v>0</v>
      </c>
      <c r="E37" s="7">
        <v>0</v>
      </c>
      <c r="F37" s="254">
        <f t="shared" si="0"/>
        <v>0</v>
      </c>
      <c r="G37" s="8">
        <f>SUM(J2:J41)</f>
        <v>0</v>
      </c>
      <c r="I37" s="9" t="s">
        <v>1382</v>
      </c>
      <c r="J37" s="8">
        <f t="shared" si="1"/>
        <v>0</v>
      </c>
    </row>
    <row r="38" spans="1:10">
      <c r="A38" s="5">
        <f>GPRIZNPF!I57</f>
        <v>37</v>
      </c>
      <c r="B38" s="7">
        <f>ROUND(GPRIZNPF!J57,2)</f>
        <v>0</v>
      </c>
      <c r="C38" s="7">
        <f>ROUND(GPRIZNPF!K57,2)</f>
        <v>0</v>
      </c>
      <c r="D38" s="7">
        <v>0</v>
      </c>
      <c r="E38" s="7">
        <v>0</v>
      </c>
      <c r="F38" s="254">
        <f t="shared" si="0"/>
        <v>0</v>
      </c>
      <c r="G38" s="6" t="str">
        <f>TEXT(INT(VALUE(RefStr!J13)),"00000000000")</f>
        <v>08674051472</v>
      </c>
      <c r="I38" s="9" t="s">
        <v>1948</v>
      </c>
      <c r="J38" s="8">
        <f>ABS(B38-ROUND(B38,0))+ABS(C38-ROUND(C38,0))</f>
        <v>0</v>
      </c>
    </row>
    <row r="39" spans="1:10">
      <c r="A39" s="5">
        <f>GPRIZNPF!I58</f>
        <v>38</v>
      </c>
      <c r="B39" s="7">
        <f>ROUND(GPRIZNPF!J58,2)</f>
        <v>0</v>
      </c>
      <c r="C39" s="7">
        <f>ROUND(GPRIZNPF!K58,2)</f>
        <v>0</v>
      </c>
      <c r="D39" s="7">
        <v>0</v>
      </c>
      <c r="E39" s="7">
        <v>0</v>
      </c>
      <c r="F39" s="254">
        <f t="shared" si="0"/>
        <v>0</v>
      </c>
      <c r="G39" s="6" t="str">
        <f>TEXT(INT(VALUE(RefStr!J9)),"00000")</f>
        <v>304529</v>
      </c>
      <c r="I39" s="9" t="s">
        <v>1947</v>
      </c>
      <c r="J39" s="8">
        <f>ABS(B39-ROUND(B39,0))+ABS(C39-ROUND(C39,0))</f>
        <v>0</v>
      </c>
    </row>
    <row r="40" spans="1:10">
      <c r="A40" s="5">
        <f>GPRIZNPF!I59</f>
        <v>39</v>
      </c>
      <c r="B40" s="7">
        <f>ROUND(GPRIZNPF!J59,2)</f>
        <v>0</v>
      </c>
      <c r="C40" s="7">
        <f>ROUND(GPRIZNPF!K59,2)</f>
        <v>0</v>
      </c>
      <c r="D40" s="7">
        <v>0</v>
      </c>
      <c r="E40" s="7">
        <v>0</v>
      </c>
      <c r="F40" s="254">
        <f t="shared" si="0"/>
        <v>0</v>
      </c>
      <c r="G40" s="6" t="str">
        <f>RefStr!J19</f>
        <v>DA</v>
      </c>
      <c r="I40" s="9" t="s">
        <v>138</v>
      </c>
      <c r="J40" s="8">
        <f>ABS(B40-ROUND(B40,0))+ABS(C40-ROUND(C40,0))</f>
        <v>0</v>
      </c>
    </row>
    <row r="41" spans="1:10">
      <c r="A41" s="5">
        <f>GPRIZNPF!I60</f>
        <v>40</v>
      </c>
      <c r="B41" s="7">
        <f>ROUND(GPRIZNPF!J60,2)</f>
        <v>0</v>
      </c>
      <c r="C41" s="7">
        <f>ROUND(GPRIZNPF!K60,2)</f>
        <v>0</v>
      </c>
      <c r="D41" s="7">
        <v>0</v>
      </c>
      <c r="E41" s="7">
        <v>0</v>
      </c>
      <c r="F41" s="254">
        <f t="shared" si="0"/>
        <v>0</v>
      </c>
      <c r="G41" s="6" t="str">
        <f>IF(RefStr!E5&lt;&gt;"",TEXT(RefStr!E5,"YYYYMMDD"),"")</f>
        <v>20250101</v>
      </c>
      <c r="I41" s="9" t="s">
        <v>208</v>
      </c>
      <c r="J41" s="8">
        <f t="shared" si="1"/>
        <v>0</v>
      </c>
    </row>
    <row r="42" spans="1:10">
      <c r="G42" s="6" t="str">
        <f>IF(RefStr!G5&lt;&gt;"",TEXT(RefStr!G5,"YYYYMMDD"),"")</f>
        <v>20250630</v>
      </c>
      <c r="I42" s="9" t="s">
        <v>209</v>
      </c>
      <c r="J42" s="8"/>
    </row>
    <row r="43" spans="1:10">
      <c r="G43" s="208">
        <f>IF(RefStr!N1=707,PraviPod707!G27+PraviPod709!G27+PraviPod710!G27+SUM(PraviPod708!F2:F201),SUM(PraviPod708!G27)+PraviPod709!G27+PraviPod710!G27)</f>
        <v>162171.40649999998</v>
      </c>
      <c r="I43" s="9" t="s">
        <v>1038</v>
      </c>
    </row>
    <row r="44" spans="1:10">
      <c r="G44" s="6" t="s">
        <v>481</v>
      </c>
      <c r="I44" s="9" t="s">
        <v>480</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List7">
    <pageSetUpPr fitToPage="1"/>
  </sheetPr>
  <dimension ref="A1:X710"/>
  <sheetViews>
    <sheetView showGridLines="0" showRowColHeaders="0" tabSelected="1" workbookViewId="0">
      <pane ySplit="1" topLeftCell="A2" activePane="bottomLeft" state="frozen"/>
      <selection activeCell="B8" sqref="B8:L8"/>
      <selection pane="bottomLeft" activeCell="G44" sqref="G44"/>
    </sheetView>
  </sheetViews>
  <sheetFormatPr defaultColWidth="0" defaultRowHeight="13.2"/>
  <cols>
    <col min="1" max="1" width="0.88671875" style="1" customWidth="1"/>
    <col min="2" max="4" width="12.6640625" style="1" customWidth="1"/>
    <col min="5" max="5" width="14.6640625" style="1" customWidth="1"/>
    <col min="6" max="6" width="7.6640625" style="1" customWidth="1"/>
    <col min="7" max="7" width="15.6640625" style="1" customWidth="1"/>
    <col min="8" max="8" width="4.33203125" style="1" customWidth="1"/>
    <col min="9" max="10" width="16.6640625" style="1" customWidth="1"/>
    <col min="11" max="11" width="2.6640625" style="1" customWidth="1"/>
    <col min="12" max="14" width="9.109375" style="1" hidden="1" customWidth="1"/>
    <col min="15" max="15" width="10.88671875" style="1" hidden="1" customWidth="1"/>
    <col min="16" max="17" width="10.33203125" style="1" hidden="1" customWidth="1"/>
    <col min="18" max="16384" width="9.109375" style="1" hidden="1"/>
  </cols>
  <sheetData>
    <row r="1" spans="2:16" customFormat="1" ht="24.9" customHeight="1" thickBot="1">
      <c r="B1" s="194" t="s">
        <v>674</v>
      </c>
      <c r="C1" s="184" t="s">
        <v>560</v>
      </c>
      <c r="D1" s="184" t="s">
        <v>675</v>
      </c>
      <c r="E1" s="185" t="s">
        <v>981</v>
      </c>
      <c r="F1" s="184" t="s">
        <v>322</v>
      </c>
      <c r="G1" s="184" t="s">
        <v>984</v>
      </c>
      <c r="H1" s="244"/>
      <c r="I1" s="195" t="s">
        <v>579</v>
      </c>
      <c r="J1" s="243" t="s">
        <v>958</v>
      </c>
      <c r="K1" s="1"/>
      <c r="L1" s="215"/>
      <c r="M1" s="216" t="s">
        <v>1852</v>
      </c>
      <c r="N1" s="217">
        <f>IF(AND(N4=1,O4=0),707,IF(AND(N4=1,O4=1),708,IF(P4=1,710,0)))</f>
        <v>707</v>
      </c>
    </row>
    <row r="2" spans="2:16" ht="8.25" customHeight="1">
      <c r="B2" s="17"/>
      <c r="C2" s="18"/>
      <c r="D2" s="18"/>
      <c r="E2" s="18"/>
      <c r="F2" s="18"/>
      <c r="G2" s="18"/>
      <c r="H2" s="19"/>
      <c r="I2" s="18"/>
      <c r="J2" s="218"/>
    </row>
    <row r="3" spans="2:16" ht="32.25" customHeight="1">
      <c r="B3" s="20"/>
      <c r="C3" s="20"/>
      <c r="D3" s="20"/>
      <c r="F3" s="20"/>
      <c r="G3" s="20"/>
      <c r="H3" s="20"/>
      <c r="I3" s="360" t="s">
        <v>568</v>
      </c>
      <c r="J3" s="361"/>
      <c r="N3" s="209" t="s">
        <v>1855</v>
      </c>
      <c r="O3" s="209" t="s">
        <v>1085</v>
      </c>
      <c r="P3" s="209" t="s">
        <v>1856</v>
      </c>
    </row>
    <row r="4" spans="2:16" ht="24.9" customHeight="1">
      <c r="B4" s="368" t="s">
        <v>973</v>
      </c>
      <c r="C4" s="368"/>
      <c r="D4" s="368"/>
      <c r="E4" s="368"/>
      <c r="F4" s="368"/>
      <c r="G4" s="368"/>
      <c r="H4" s="368"/>
      <c r="I4" s="368"/>
      <c r="J4" s="222"/>
      <c r="M4" s="214" t="s">
        <v>1853</v>
      </c>
      <c r="N4" s="213">
        <f>IF(AND(J19="DA",OR(RIGHT(J15,2)="06",RIGHT(J15,2)="12")),1,0)</f>
        <v>1</v>
      </c>
      <c r="O4" s="213">
        <f>IF(AND(J19="DA",RIGHT(J15,2)="12"),1,0)</f>
        <v>0</v>
      </c>
      <c r="P4" s="213">
        <f>IF(AND(J19="NE",RIGHT(J15,2)="12"),1,0)</f>
        <v>0</v>
      </c>
    </row>
    <row r="5" spans="2:16" ht="18.75" customHeight="1">
      <c r="B5" s="223"/>
      <c r="C5" s="369" t="s">
        <v>1581</v>
      </c>
      <c r="D5" s="370"/>
      <c r="E5" s="235">
        <v>45658</v>
      </c>
      <c r="F5" s="223" t="s">
        <v>1580</v>
      </c>
      <c r="G5" s="235">
        <v>45838</v>
      </c>
      <c r="H5" s="224"/>
      <c r="I5" s="224"/>
      <c r="J5" s="225"/>
      <c r="M5" s="214" t="s">
        <v>1854</v>
      </c>
      <c r="N5" s="213">
        <f>IF(MAX(PRRAS!J19:K194)&gt;0,1,0)</f>
        <v>1</v>
      </c>
      <c r="O5" s="213">
        <f>IF(MAX(BIL!J19:K222)&gt;1,1,0)</f>
        <v>0</v>
      </c>
      <c r="P5" s="213">
        <f>IF(MAX(GPRIZNPF!J19:K60)&gt;0,1,0)</f>
        <v>0</v>
      </c>
    </row>
    <row r="6" spans="2:16" ht="15" customHeight="1">
      <c r="B6" s="45"/>
      <c r="C6" s="45"/>
      <c r="D6" s="45"/>
      <c r="E6" s="45"/>
      <c r="F6" s="45"/>
      <c r="G6" s="45"/>
      <c r="H6" s="47"/>
      <c r="I6" s="47"/>
      <c r="J6" s="47"/>
    </row>
    <row r="7" spans="2:16" customFormat="1" ht="15" customHeight="1">
      <c r="B7" s="89" t="s">
        <v>1980</v>
      </c>
      <c r="C7" s="362" t="s">
        <v>3248</v>
      </c>
      <c r="D7" s="363"/>
      <c r="E7" s="363"/>
      <c r="F7" s="363"/>
      <c r="G7" s="363"/>
      <c r="H7" s="363"/>
      <c r="I7" s="363"/>
      <c r="J7" s="364"/>
    </row>
    <row r="8" spans="2:16" customFormat="1" ht="5.0999999999999996" customHeight="1">
      <c r="B8" s="46"/>
      <c r="C8" s="87"/>
      <c r="D8" s="106"/>
      <c r="E8" s="102"/>
      <c r="F8" s="102"/>
      <c r="G8" s="102"/>
      <c r="H8" s="102"/>
      <c r="I8" s="102"/>
      <c r="J8" s="102"/>
    </row>
    <row r="9" spans="2:16" customFormat="1" ht="15" customHeight="1">
      <c r="B9" s="89" t="s">
        <v>940</v>
      </c>
      <c r="C9" s="73">
        <v>47000</v>
      </c>
      <c r="D9" s="89" t="s">
        <v>870</v>
      </c>
      <c r="E9" s="362" t="s">
        <v>1709</v>
      </c>
      <c r="F9" s="366"/>
      <c r="G9" s="366"/>
      <c r="H9" s="367"/>
      <c r="I9" s="109" t="s">
        <v>868</v>
      </c>
      <c r="J9" s="71">
        <v>304529</v>
      </c>
    </row>
    <row r="10" spans="2:16" customFormat="1" ht="5.0999999999999996" customHeight="1">
      <c r="B10" s="46"/>
      <c r="C10" s="46"/>
      <c r="D10" s="105"/>
      <c r="E10" s="103"/>
      <c r="F10" s="103"/>
      <c r="G10" s="103"/>
      <c r="H10" s="103"/>
      <c r="I10" s="103"/>
      <c r="J10" s="104"/>
    </row>
    <row r="11" spans="2:16" customFormat="1" ht="15" customHeight="1">
      <c r="B11" s="89" t="s">
        <v>943</v>
      </c>
      <c r="C11" s="362" t="s">
        <v>3250</v>
      </c>
      <c r="D11" s="363"/>
      <c r="E11" s="363"/>
      <c r="F11" s="363"/>
      <c r="G11" s="363"/>
      <c r="H11" s="365"/>
      <c r="I11" s="110" t="s">
        <v>1659</v>
      </c>
      <c r="J11" s="42" t="s">
        <v>3249</v>
      </c>
      <c r="K11" s="104"/>
    </row>
    <row r="12" spans="2:16" customFormat="1" ht="5.0999999999999996" customHeight="1">
      <c r="B12" s="46"/>
      <c r="C12" s="46"/>
      <c r="D12" s="105"/>
      <c r="E12" s="103"/>
      <c r="F12" s="103"/>
      <c r="G12" s="103"/>
      <c r="H12" s="103"/>
      <c r="I12" s="103"/>
      <c r="J12" s="104"/>
    </row>
    <row r="13" spans="2:16" customFormat="1" ht="15" customHeight="1">
      <c r="B13" s="89" t="s">
        <v>2125</v>
      </c>
      <c r="C13" s="380" t="s">
        <v>3251</v>
      </c>
      <c r="D13" s="381"/>
      <c r="E13" s="382"/>
      <c r="F13" s="1"/>
      <c r="G13" s="3"/>
      <c r="H13" s="47"/>
      <c r="I13" s="109" t="s">
        <v>869</v>
      </c>
      <c r="J13" s="70">
        <v>8674051472</v>
      </c>
    </row>
    <row r="14" spans="2:16" customFormat="1" ht="5.0999999999999996" customHeight="1">
      <c r="B14" s="46"/>
      <c r="C14" s="46"/>
      <c r="D14" s="105"/>
      <c r="E14" s="103"/>
      <c r="F14" s="103"/>
      <c r="G14" s="103"/>
      <c r="H14" s="103"/>
      <c r="I14" s="103"/>
      <c r="J14" s="104"/>
    </row>
    <row r="15" spans="2:16" customFormat="1" ht="15" customHeight="1">
      <c r="B15" s="110" t="s">
        <v>945</v>
      </c>
      <c r="C15" s="42" t="s">
        <v>3134</v>
      </c>
      <c r="D15" s="390" t="str">
        <f>IF(C15&lt;&gt;"",LOOKUP(C15,T23:T710,U23:U710),"")</f>
        <v>Djelatnosti ostalih članskih organizacija, d. n.</v>
      </c>
      <c r="E15" s="391"/>
      <c r="F15" s="391"/>
      <c r="G15" s="391"/>
      <c r="H15" s="391"/>
      <c r="I15" s="110" t="s">
        <v>975</v>
      </c>
      <c r="J15" s="248" t="s">
        <v>3183</v>
      </c>
    </row>
    <row r="16" spans="2:16" customFormat="1" ht="5.0999999999999996" customHeight="1">
      <c r="B16" s="1"/>
      <c r="C16" s="1"/>
      <c r="D16" s="3"/>
      <c r="E16" s="107"/>
      <c r="F16" s="48"/>
      <c r="G16" s="108"/>
      <c r="H16" s="3"/>
      <c r="I16" s="1"/>
    </row>
    <row r="17" spans="2:21" customFormat="1" ht="15" customHeight="1">
      <c r="B17" s="198" t="s">
        <v>976</v>
      </c>
      <c r="C17" s="72">
        <v>179</v>
      </c>
      <c r="D17" s="392" t="str">
        <f>IF(C17&lt;&gt;"","Grad/općina: " &amp; LOOKUP(C17,M23:M580,N23:N580),"")</f>
        <v>Grad/općina: KARLOVAC</v>
      </c>
      <c r="E17" s="393"/>
      <c r="F17" s="393"/>
      <c r="G17" s="393"/>
      <c r="H17" s="393"/>
      <c r="I17" s="109" t="s">
        <v>944</v>
      </c>
      <c r="J17" s="199">
        <f>IF(RefStr!C17&lt;&gt;"",LOOKUP(RefStr!C17,M23:M580,O23:O580),"")</f>
        <v>4</v>
      </c>
    </row>
    <row r="18" spans="2:21" customFormat="1" ht="5.0999999999999996" customHeight="1">
      <c r="B18" s="49"/>
      <c r="C18" s="50"/>
      <c r="D18" s="51"/>
      <c r="E18" s="52"/>
      <c r="F18" s="53"/>
      <c r="G18" s="53"/>
      <c r="H18" s="54"/>
      <c r="I18" s="54"/>
      <c r="J18" s="55"/>
      <c r="K18" s="55"/>
      <c r="L18" s="56"/>
    </row>
    <row r="19" spans="2:21" customFormat="1" ht="15" customHeight="1">
      <c r="B19" s="96" t="s">
        <v>2126</v>
      </c>
      <c r="C19" s="241">
        <f ca="1">IF(Kontrole!$L$2&gt;0,Kontrole!$L$2,"Nema")</f>
        <v>1</v>
      </c>
      <c r="D19" s="1"/>
      <c r="E19" s="1"/>
      <c r="F19" s="388" t="s">
        <v>2127</v>
      </c>
      <c r="G19" s="389"/>
      <c r="H19" s="389"/>
      <c r="I19" s="389"/>
      <c r="J19" s="71" t="s">
        <v>2130</v>
      </c>
    </row>
    <row r="20" spans="2:21" customFormat="1" ht="5.0999999999999996" customHeight="1">
      <c r="B20" s="49"/>
      <c r="C20" s="50"/>
      <c r="D20" s="51"/>
      <c r="E20" s="52"/>
      <c r="F20" s="53"/>
      <c r="G20" s="53"/>
      <c r="H20" s="54"/>
      <c r="I20" s="54"/>
      <c r="J20" s="55"/>
      <c r="K20" s="55"/>
      <c r="L20" s="56"/>
    </row>
    <row r="21" spans="2:21" ht="21.9" customHeight="1">
      <c r="C21" s="20"/>
      <c r="D21" s="20"/>
      <c r="E21" s="39"/>
      <c r="F21" s="109"/>
      <c r="G21" s="396" t="s">
        <v>1660</v>
      </c>
      <c r="H21" s="397"/>
      <c r="I21" s="394">
        <f>IF(RefStr!N1=707,PraviPod707!G27+PraviPod709!G27+PraviPod710!G27+SUM(PraviPod708!F2:F201),SUM(PraviPod708!G27)+PraviPod709!G27+PraviPod710!G27)</f>
        <v>162171.40649999998</v>
      </c>
      <c r="J21" s="395"/>
    </row>
    <row r="22" spans="2:21" ht="20.100000000000001" customHeight="1">
      <c r="B22" s="22" t="s">
        <v>1616</v>
      </c>
      <c r="C22" s="23"/>
      <c r="D22" s="23"/>
      <c r="E22" s="23"/>
      <c r="F22" s="23"/>
      <c r="G22" s="23"/>
      <c r="H22" s="23"/>
      <c r="I22" s="23"/>
      <c r="J22" s="302" t="s">
        <v>482</v>
      </c>
    </row>
    <row r="23" spans="2:21" ht="36" customHeight="1">
      <c r="B23" s="355" t="s">
        <v>977</v>
      </c>
      <c r="C23" s="355"/>
      <c r="D23" s="355"/>
      <c r="E23" s="355"/>
      <c r="F23" s="355"/>
      <c r="G23" s="355"/>
      <c r="H23" s="196" t="s">
        <v>941</v>
      </c>
      <c r="I23" s="191" t="s">
        <v>677</v>
      </c>
      <c r="J23" s="192" t="s">
        <v>978</v>
      </c>
      <c r="M23" s="31">
        <v>1</v>
      </c>
      <c r="N23" s="32" t="s">
        <v>1621</v>
      </c>
      <c r="O23" s="43">
        <v>16</v>
      </c>
      <c r="P23" s="27"/>
      <c r="Q23" s="27" t="s">
        <v>3183</v>
      </c>
      <c r="R23" s="27" t="s">
        <v>3184</v>
      </c>
      <c r="S23" s="27"/>
      <c r="T23" s="44" t="s">
        <v>2136</v>
      </c>
      <c r="U23" s="44" t="s">
        <v>2137</v>
      </c>
    </row>
    <row r="24" spans="2:21" ht="18" customHeight="1">
      <c r="B24" s="383" t="str">
        <f>BIL!C19</f>
        <v>IMOVINA (AOP 002+074)</v>
      </c>
      <c r="C24" s="354">
        <f>BIL!D19</f>
        <v>0</v>
      </c>
      <c r="D24" s="354">
        <f>BIL!E19</f>
        <v>0</v>
      </c>
      <c r="E24" s="354">
        <f>BIL!F19</f>
        <v>0</v>
      </c>
      <c r="F24" s="354">
        <f>BIL!G19</f>
        <v>0</v>
      </c>
      <c r="G24" s="354">
        <f>BIL!H19</f>
        <v>0</v>
      </c>
      <c r="H24" s="186">
        <f>BIL!I19</f>
        <v>1</v>
      </c>
      <c r="I24" s="255">
        <f>BIL!J19</f>
        <v>0</v>
      </c>
      <c r="J24" s="255">
        <f>BIL!K19</f>
        <v>0</v>
      </c>
      <c r="M24" s="31">
        <v>2</v>
      </c>
      <c r="N24" s="32" t="s">
        <v>1461</v>
      </c>
      <c r="O24" s="33">
        <v>14</v>
      </c>
      <c r="P24" s="27"/>
      <c r="Q24" s="1" t="s">
        <v>3185</v>
      </c>
      <c r="R24" s="27" t="s">
        <v>3186</v>
      </c>
      <c r="S24" s="27"/>
      <c r="T24" s="35" t="s">
        <v>2138</v>
      </c>
      <c r="U24" s="35" t="s">
        <v>2139</v>
      </c>
    </row>
    <row r="25" spans="2:21" ht="18" customHeight="1">
      <c r="B25" s="384" t="str">
        <f>BIL!C164</f>
        <v>OBVEZE I VLASTITI IZVORI (AOP 146+195)</v>
      </c>
      <c r="C25" s="385">
        <f>BIL!D164</f>
        <v>0</v>
      </c>
      <c r="D25" s="385">
        <f>BIL!E164</f>
        <v>0</v>
      </c>
      <c r="E25" s="385">
        <f>BIL!F164</f>
        <v>0</v>
      </c>
      <c r="F25" s="385">
        <f>BIL!G164</f>
        <v>0</v>
      </c>
      <c r="G25" s="385">
        <f>BIL!H164</f>
        <v>0</v>
      </c>
      <c r="H25" s="187">
        <f>BIL!I164</f>
        <v>145</v>
      </c>
      <c r="I25" s="256">
        <f>BIL!J164</f>
        <v>0</v>
      </c>
      <c r="J25" s="256">
        <f>BIL!K164</f>
        <v>0</v>
      </c>
      <c r="M25" s="31">
        <v>3</v>
      </c>
      <c r="N25" s="32" t="s">
        <v>1622</v>
      </c>
      <c r="O25" s="33">
        <v>16</v>
      </c>
      <c r="P25" s="27"/>
      <c r="Q25" s="34" t="s">
        <v>3179</v>
      </c>
      <c r="R25" s="28" t="s">
        <v>3180</v>
      </c>
      <c r="S25" s="27"/>
      <c r="T25" s="35" t="s">
        <v>2140</v>
      </c>
      <c r="U25" s="35" t="s">
        <v>1266</v>
      </c>
    </row>
    <row r="26" spans="2:21" ht="30.6">
      <c r="B26" s="355" t="s">
        <v>981</v>
      </c>
      <c r="C26" s="355"/>
      <c r="D26" s="355"/>
      <c r="E26" s="355"/>
      <c r="F26" s="355"/>
      <c r="G26" s="355"/>
      <c r="H26" s="196" t="s">
        <v>941</v>
      </c>
      <c r="I26" s="191" t="s">
        <v>982</v>
      </c>
      <c r="J26" s="192" t="s">
        <v>608</v>
      </c>
      <c r="M26" s="31">
        <v>4</v>
      </c>
      <c r="N26" s="32" t="s">
        <v>1550</v>
      </c>
      <c r="O26" s="33">
        <v>8</v>
      </c>
      <c r="P26" s="27"/>
      <c r="Q26" s="34" t="s">
        <v>3181</v>
      </c>
      <c r="R26" s="27" t="s">
        <v>3182</v>
      </c>
      <c r="S26" s="27"/>
      <c r="T26" s="35" t="s">
        <v>2141</v>
      </c>
      <c r="U26" s="35" t="s">
        <v>1268</v>
      </c>
    </row>
    <row r="27" spans="2:21" ht="18" customHeight="1">
      <c r="B27" s="356" t="str">
        <f>PRRAS!C19</f>
        <v xml:space="preserve">PRIHODI (AOP 002+005+008+011+024+040+049) </v>
      </c>
      <c r="C27" s="357">
        <f>PRRAS!D19</f>
        <v>0</v>
      </c>
      <c r="D27" s="357">
        <f>PRRAS!E19</f>
        <v>0</v>
      </c>
      <c r="E27" s="357">
        <f>PRRAS!F19</f>
        <v>0</v>
      </c>
      <c r="F27" s="357">
        <f>PRRAS!G19</f>
        <v>0</v>
      </c>
      <c r="G27" s="357">
        <f>PRRAS!H19</f>
        <v>0</v>
      </c>
      <c r="H27" s="186">
        <f>PRRAS!I19</f>
        <v>1</v>
      </c>
      <c r="I27" s="255">
        <f>PRRAS!J19</f>
        <v>1138.6400000000001</v>
      </c>
      <c r="J27" s="255">
        <f>PRRAS!K19</f>
        <v>10348.98</v>
      </c>
      <c r="M27" s="31">
        <v>5</v>
      </c>
      <c r="N27" s="32" t="s">
        <v>407</v>
      </c>
      <c r="O27" s="33">
        <v>18</v>
      </c>
      <c r="P27" s="27"/>
      <c r="Q27" s="27"/>
      <c r="R27" s="27"/>
      <c r="S27" s="27"/>
      <c r="T27" s="35" t="s">
        <v>2142</v>
      </c>
      <c r="U27" s="35" t="s">
        <v>1093</v>
      </c>
    </row>
    <row r="28" spans="2:21" ht="18" customHeight="1">
      <c r="B28" s="358" t="str">
        <f>PRRAS!C167</f>
        <v>UKUPNI RASHODI (AOP 054-146 ili 054+147)</v>
      </c>
      <c r="C28" s="359">
        <f>PRRAS!D167</f>
        <v>0</v>
      </c>
      <c r="D28" s="359">
        <f>PRRAS!E167</f>
        <v>0</v>
      </c>
      <c r="E28" s="359">
        <f>PRRAS!F167</f>
        <v>0</v>
      </c>
      <c r="F28" s="359">
        <f>PRRAS!G167</f>
        <v>0</v>
      </c>
      <c r="G28" s="359">
        <f>PRRAS!H167</f>
        <v>0</v>
      </c>
      <c r="H28" s="189">
        <f>PRRAS!I167</f>
        <v>148</v>
      </c>
      <c r="I28" s="257">
        <f>PRRAS!J167</f>
        <v>232.13</v>
      </c>
      <c r="J28" s="257">
        <f>PRRAS!K167</f>
        <v>241.46</v>
      </c>
      <c r="M28" s="31">
        <v>6</v>
      </c>
      <c r="N28" s="32" t="s">
        <v>408</v>
      </c>
      <c r="O28" s="33">
        <v>18</v>
      </c>
      <c r="P28" s="27"/>
      <c r="Q28" s="27"/>
      <c r="R28" s="27"/>
      <c r="S28" s="27"/>
      <c r="T28" s="35" t="s">
        <v>2143</v>
      </c>
      <c r="U28" s="35" t="s">
        <v>1094</v>
      </c>
    </row>
    <row r="29" spans="2:21" ht="18" customHeight="1">
      <c r="B29" s="358" t="str">
        <f>PRRAS!C173</f>
        <v>Višak prihoda raspoloživ u sljedećem razdoblju (AOP 149+151-150-152-153)</v>
      </c>
      <c r="C29" s="359">
        <f>PRRAS!D173</f>
        <v>0</v>
      </c>
      <c r="D29" s="359">
        <f>PRRAS!E173</f>
        <v>0</v>
      </c>
      <c r="E29" s="359">
        <f>PRRAS!F173</f>
        <v>0</v>
      </c>
      <c r="F29" s="359">
        <f>PRRAS!G173</f>
        <v>0</v>
      </c>
      <c r="G29" s="359">
        <f>PRRAS!H173</f>
        <v>0</v>
      </c>
      <c r="H29" s="189">
        <f>PRRAS!I173</f>
        <v>154</v>
      </c>
      <c r="I29" s="257">
        <f>PRRAS!J173</f>
        <v>906.51</v>
      </c>
      <c r="J29" s="257">
        <f>PRRAS!K173</f>
        <v>10107.52</v>
      </c>
      <c r="M29" s="31">
        <v>7</v>
      </c>
      <c r="N29" s="32" t="s">
        <v>1702</v>
      </c>
      <c r="O29" s="33">
        <v>4</v>
      </c>
      <c r="P29" s="27"/>
      <c r="Q29" s="27"/>
      <c r="R29" s="27"/>
      <c r="S29" s="27"/>
      <c r="T29" s="35" t="s">
        <v>2144</v>
      </c>
      <c r="U29" s="35" t="s">
        <v>2145</v>
      </c>
    </row>
    <row r="30" spans="2:21" ht="18" customHeight="1">
      <c r="B30" s="358" t="str">
        <f>PRRAS!C174</f>
        <v>Manjak prihoda za pokriće u sljedećem razdoblju (AOP 150+152-149-151+153)</v>
      </c>
      <c r="C30" s="359">
        <f>PRRAS!D174</f>
        <v>0</v>
      </c>
      <c r="D30" s="359">
        <f>PRRAS!E174</f>
        <v>0</v>
      </c>
      <c r="E30" s="359">
        <f>PRRAS!F174</f>
        <v>0</v>
      </c>
      <c r="F30" s="359">
        <f>PRRAS!G174</f>
        <v>0</v>
      </c>
      <c r="G30" s="359">
        <f>PRRAS!H174</f>
        <v>0</v>
      </c>
      <c r="H30" s="187">
        <f>PRRAS!I174</f>
        <v>155</v>
      </c>
      <c r="I30" s="257">
        <f>PRRAS!J174</f>
        <v>0</v>
      </c>
      <c r="J30" s="257">
        <f>PRRAS!K174</f>
        <v>0</v>
      </c>
      <c r="M30" s="31">
        <v>8</v>
      </c>
      <c r="N30" s="32" t="s">
        <v>1551</v>
      </c>
      <c r="O30" s="33">
        <v>8</v>
      </c>
      <c r="P30" s="27"/>
      <c r="Q30" s="27"/>
      <c r="R30" s="27"/>
      <c r="S30" s="27"/>
      <c r="T30" s="35" t="s">
        <v>2146</v>
      </c>
      <c r="U30" s="35" t="s">
        <v>2147</v>
      </c>
    </row>
    <row r="31" spans="2:21" ht="30.6" hidden="1">
      <c r="B31" s="355" t="s">
        <v>983</v>
      </c>
      <c r="C31" s="355"/>
      <c r="D31" s="355"/>
      <c r="E31" s="355"/>
      <c r="F31" s="355"/>
      <c r="G31" s="355"/>
      <c r="H31" s="196" t="s">
        <v>941</v>
      </c>
      <c r="I31" s="191" t="s">
        <v>982</v>
      </c>
      <c r="J31" s="192" t="s">
        <v>608</v>
      </c>
      <c r="M31" s="31">
        <v>9</v>
      </c>
      <c r="N31" s="32" t="s">
        <v>1674</v>
      </c>
      <c r="O31" s="33">
        <v>17</v>
      </c>
      <c r="P31" s="27"/>
      <c r="Q31" s="27"/>
      <c r="R31" s="27"/>
      <c r="S31" s="27"/>
      <c r="T31" s="35" t="s">
        <v>2148</v>
      </c>
      <c r="U31" s="35" t="s">
        <v>2149</v>
      </c>
    </row>
    <row r="32" spans="2:21" ht="18" hidden="1" customHeight="1">
      <c r="B32" s="353"/>
      <c r="C32" s="354"/>
      <c r="D32" s="354"/>
      <c r="E32" s="354"/>
      <c r="F32" s="354"/>
      <c r="G32" s="354"/>
      <c r="H32" s="186"/>
      <c r="I32" s="188"/>
      <c r="J32" s="188"/>
      <c r="M32" s="31">
        <v>10</v>
      </c>
      <c r="N32" s="32" t="s">
        <v>1957</v>
      </c>
      <c r="O32" s="33">
        <v>12</v>
      </c>
      <c r="P32" s="27"/>
      <c r="Q32" s="27"/>
      <c r="R32" s="27"/>
      <c r="S32" s="27"/>
      <c r="T32" s="35" t="s">
        <v>2150</v>
      </c>
      <c r="U32" s="35" t="s">
        <v>1097</v>
      </c>
    </row>
    <row r="33" spans="2:24" ht="18" hidden="1" customHeight="1">
      <c r="B33" s="384"/>
      <c r="C33" s="385"/>
      <c r="D33" s="385"/>
      <c r="E33" s="385"/>
      <c r="F33" s="385"/>
      <c r="G33" s="385"/>
      <c r="H33" s="187"/>
      <c r="I33" s="190"/>
      <c r="J33" s="190"/>
      <c r="M33" s="31">
        <v>11</v>
      </c>
      <c r="N33" s="32" t="s">
        <v>1156</v>
      </c>
      <c r="O33" s="33">
        <v>2</v>
      </c>
      <c r="P33" s="27"/>
      <c r="Q33" s="27">
        <v>1</v>
      </c>
      <c r="R33" s="27" t="s">
        <v>2095</v>
      </c>
      <c r="S33" s="27"/>
      <c r="T33" s="35" t="s">
        <v>2151</v>
      </c>
      <c r="U33" s="35" t="s">
        <v>1099</v>
      </c>
    </row>
    <row r="34" spans="2:24" ht="30.6">
      <c r="B34" s="355" t="s">
        <v>984</v>
      </c>
      <c r="C34" s="355"/>
      <c r="D34" s="355"/>
      <c r="E34" s="355"/>
      <c r="F34" s="355"/>
      <c r="G34" s="355"/>
      <c r="H34" s="196" t="s">
        <v>941</v>
      </c>
      <c r="I34" s="191" t="s">
        <v>985</v>
      </c>
      <c r="J34" s="192" t="s">
        <v>986</v>
      </c>
      <c r="M34" s="31">
        <v>12</v>
      </c>
      <c r="N34" s="32" t="s">
        <v>295</v>
      </c>
      <c r="O34" s="33">
        <v>5</v>
      </c>
      <c r="P34" s="27"/>
      <c r="Q34" s="27">
        <v>2</v>
      </c>
      <c r="R34" s="27" t="s">
        <v>2096</v>
      </c>
      <c r="S34" s="27"/>
      <c r="T34" s="35" t="s">
        <v>2152</v>
      </c>
      <c r="U34" s="35" t="s">
        <v>1101</v>
      </c>
    </row>
    <row r="35" spans="2:24" ht="18" customHeight="1">
      <c r="B35" s="353" t="str">
        <f>GPRIZNPF!C33</f>
        <v>PRIMICI UKUPNO  (AOP 001 do 004 + 011 do 014)</v>
      </c>
      <c r="C35" s="354">
        <f>GPRIZNPF!D33</f>
        <v>0</v>
      </c>
      <c r="D35" s="354">
        <f>GPRIZNPF!E33</f>
        <v>0</v>
      </c>
      <c r="E35" s="354">
        <f>GPRIZNPF!F33</f>
        <v>0</v>
      </c>
      <c r="F35" s="354">
        <f>GPRIZNPF!G33</f>
        <v>0</v>
      </c>
      <c r="G35" s="354">
        <f>GPRIZNPF!H33</f>
        <v>0</v>
      </c>
      <c r="H35" s="186">
        <f>GPRIZNPF!I33</f>
        <v>15</v>
      </c>
      <c r="I35" s="255">
        <f>GPRIZNPF!J33</f>
        <v>0</v>
      </c>
      <c r="J35" s="255">
        <f>GPRIZNPF!K33</f>
        <v>0</v>
      </c>
      <c r="M35" s="31">
        <v>13</v>
      </c>
      <c r="N35" s="32" t="s">
        <v>1462</v>
      </c>
      <c r="O35" s="33">
        <v>14</v>
      </c>
      <c r="P35" s="27"/>
      <c r="Q35" s="27">
        <v>3</v>
      </c>
      <c r="R35" s="27" t="s">
        <v>2097</v>
      </c>
      <c r="S35" s="27"/>
      <c r="T35" s="35" t="s">
        <v>2153</v>
      </c>
      <c r="U35" s="35" t="s">
        <v>2154</v>
      </c>
    </row>
    <row r="36" spans="2:24" ht="18" customHeight="1">
      <c r="B36" s="398" t="str">
        <f>GPRIZNPF!C47</f>
        <v>IZDACI UKUPNO (AOP 016 + 019 do 027)</v>
      </c>
      <c r="C36" s="399">
        <f>GPRIZNPF!D47</f>
        <v>0</v>
      </c>
      <c r="D36" s="399">
        <f>GPRIZNPF!E47</f>
        <v>0</v>
      </c>
      <c r="E36" s="399">
        <f>GPRIZNPF!F47</f>
        <v>0</v>
      </c>
      <c r="F36" s="399">
        <f>GPRIZNPF!G47</f>
        <v>0</v>
      </c>
      <c r="G36" s="399">
        <f>GPRIZNPF!H47</f>
        <v>0</v>
      </c>
      <c r="H36" s="189">
        <f>GPRIZNPF!I47</f>
        <v>28</v>
      </c>
      <c r="I36" s="257">
        <f>GPRIZNPF!J47</f>
        <v>0</v>
      </c>
      <c r="J36" s="257">
        <f>GPRIZNPF!K47</f>
        <v>0</v>
      </c>
      <c r="M36" s="31">
        <v>15</v>
      </c>
      <c r="N36" s="32" t="s">
        <v>1924</v>
      </c>
      <c r="O36" s="33">
        <v>20</v>
      </c>
      <c r="P36" s="27"/>
      <c r="Q36" s="27">
        <v>4</v>
      </c>
      <c r="R36" s="27" t="s">
        <v>2098</v>
      </c>
      <c r="S36" s="27"/>
      <c r="T36" s="35" t="s">
        <v>2155</v>
      </c>
      <c r="U36" s="35" t="s">
        <v>1104</v>
      </c>
    </row>
    <row r="37" spans="2:24" ht="18" customHeight="1">
      <c r="B37" s="384" t="str">
        <f>GPRIZNPF!C48</f>
        <v xml:space="preserve">VIŠAK/MANJAK PRIMITAKA TEKUĆE POSLOVNE GODINE (AOP 015-028) </v>
      </c>
      <c r="C37" s="401">
        <f>GPRIZNPF!D48</f>
        <v>0</v>
      </c>
      <c r="D37" s="401">
        <f>GPRIZNPF!E48</f>
        <v>0</v>
      </c>
      <c r="E37" s="401">
        <f>GPRIZNPF!F48</f>
        <v>0</v>
      </c>
      <c r="F37" s="401">
        <f>GPRIZNPF!G48</f>
        <v>0</v>
      </c>
      <c r="G37" s="401">
        <f>GPRIZNPF!H48</f>
        <v>0</v>
      </c>
      <c r="H37" s="187">
        <f>GPRIZNPF!I48</f>
        <v>29</v>
      </c>
      <c r="I37" s="256">
        <f>GPRIZNPF!J48</f>
        <v>0</v>
      </c>
      <c r="J37" s="256">
        <f>GPRIZNPF!K48</f>
        <v>0</v>
      </c>
      <c r="M37" s="31">
        <v>16</v>
      </c>
      <c r="N37" s="32" t="s">
        <v>1463</v>
      </c>
      <c r="O37" s="33">
        <v>14</v>
      </c>
      <c r="P37" s="27"/>
      <c r="Q37" s="27">
        <v>5</v>
      </c>
      <c r="R37" s="27" t="s">
        <v>2099</v>
      </c>
      <c r="S37" s="27"/>
      <c r="T37" s="35" t="s">
        <v>2156</v>
      </c>
      <c r="U37" s="35" t="s">
        <v>1106</v>
      </c>
    </row>
    <row r="38" spans="2:24" ht="24.9" customHeight="1">
      <c r="B38" s="24"/>
      <c r="C38" s="25"/>
      <c r="D38" s="25"/>
      <c r="E38" s="25"/>
      <c r="F38" s="25"/>
      <c r="G38" s="25"/>
      <c r="H38" s="25"/>
      <c r="I38" s="26"/>
      <c r="J38" s="26"/>
      <c r="M38" s="31">
        <v>17</v>
      </c>
      <c r="N38" s="32" t="s">
        <v>360</v>
      </c>
      <c r="O38" s="33">
        <v>13</v>
      </c>
      <c r="P38" s="27"/>
      <c r="Q38" s="27">
        <v>6</v>
      </c>
      <c r="R38" s="27" t="s">
        <v>2100</v>
      </c>
      <c r="S38" s="27"/>
      <c r="T38" s="35" t="s">
        <v>2157</v>
      </c>
      <c r="U38" s="35" t="s">
        <v>2158</v>
      </c>
    </row>
    <row r="39" spans="2:24" ht="15" customHeight="1">
      <c r="B39" s="373" t="s">
        <v>987</v>
      </c>
      <c r="C39" s="373"/>
      <c r="D39" s="377" t="s">
        <v>3252</v>
      </c>
      <c r="E39" s="378"/>
      <c r="F39" s="379"/>
      <c r="G39" s="25"/>
      <c r="H39" s="376" t="s">
        <v>1839</v>
      </c>
      <c r="I39" s="376"/>
      <c r="J39" s="376"/>
      <c r="M39" s="31">
        <v>18</v>
      </c>
      <c r="N39" s="32" t="s">
        <v>1527</v>
      </c>
      <c r="O39" s="33">
        <v>7</v>
      </c>
      <c r="P39" s="27"/>
      <c r="Q39" s="27">
        <v>7</v>
      </c>
      <c r="R39" s="27" t="s">
        <v>2101</v>
      </c>
      <c r="S39" s="27"/>
      <c r="T39" s="35" t="s">
        <v>2159</v>
      </c>
      <c r="U39" s="35" t="s">
        <v>2160</v>
      </c>
      <c r="V39"/>
      <c r="W39"/>
      <c r="X39"/>
    </row>
    <row r="40" spans="2:24" customFormat="1" ht="5.0999999999999996" customHeight="1">
      <c r="B40" s="88"/>
      <c r="C40" s="88"/>
      <c r="D40" s="202"/>
      <c r="E40" s="202"/>
      <c r="F40" s="202"/>
      <c r="M40" s="31">
        <v>19</v>
      </c>
      <c r="N40" s="32" t="s">
        <v>296</v>
      </c>
      <c r="O40" s="33">
        <v>5</v>
      </c>
      <c r="P40" s="27"/>
      <c r="Q40" s="27">
        <v>8</v>
      </c>
      <c r="R40" s="27" t="s">
        <v>2102</v>
      </c>
      <c r="S40" s="27"/>
      <c r="T40" s="35" t="s">
        <v>2161</v>
      </c>
      <c r="U40" s="35" t="s">
        <v>818</v>
      </c>
      <c r="V40" s="1"/>
      <c r="W40" s="1"/>
      <c r="X40" s="1"/>
    </row>
    <row r="41" spans="2:24" ht="15" customHeight="1">
      <c r="B41" s="373" t="s">
        <v>988</v>
      </c>
      <c r="C41" s="373"/>
      <c r="D41" s="386">
        <v>45848</v>
      </c>
      <c r="E41" s="387"/>
      <c r="F41" s="57"/>
      <c r="G41" s="25"/>
      <c r="M41" s="31">
        <v>20</v>
      </c>
      <c r="N41" s="32" t="s">
        <v>361</v>
      </c>
      <c r="O41" s="33">
        <v>13</v>
      </c>
      <c r="P41" s="27"/>
      <c r="Q41" s="27">
        <v>9</v>
      </c>
      <c r="R41" s="27" t="s">
        <v>2103</v>
      </c>
      <c r="S41" s="27"/>
      <c r="T41" s="35" t="s">
        <v>2162</v>
      </c>
      <c r="U41" s="35" t="s">
        <v>2163</v>
      </c>
    </row>
    <row r="42" spans="2:24" ht="5.0999999999999996" customHeight="1">
      <c r="B42" s="24"/>
      <c r="C42" s="25"/>
      <c r="D42" s="57"/>
      <c r="E42" s="57"/>
      <c r="F42" s="57"/>
      <c r="G42" s="25"/>
      <c r="H42" s="84"/>
      <c r="I42" s="85"/>
      <c r="J42" s="85"/>
      <c r="M42" s="31">
        <v>21</v>
      </c>
      <c r="N42" s="32" t="s">
        <v>1464</v>
      </c>
      <c r="O42" s="33">
        <v>14</v>
      </c>
      <c r="P42" s="27"/>
      <c r="Q42" s="27">
        <v>10</v>
      </c>
      <c r="R42" s="27" t="s">
        <v>2104</v>
      </c>
      <c r="S42" s="27"/>
      <c r="T42" s="35" t="s">
        <v>2164</v>
      </c>
      <c r="U42" s="35" t="s">
        <v>819</v>
      </c>
      <c r="V42"/>
      <c r="W42"/>
      <c r="X42"/>
    </row>
    <row r="43" spans="2:24" customFormat="1" ht="15" customHeight="1">
      <c r="B43" s="373" t="s">
        <v>778</v>
      </c>
      <c r="C43" s="373"/>
      <c r="D43" s="377" t="s">
        <v>3253</v>
      </c>
      <c r="E43" s="378"/>
      <c r="F43" s="379"/>
      <c r="M43" s="31">
        <v>22</v>
      </c>
      <c r="N43" s="32" t="s">
        <v>362</v>
      </c>
      <c r="O43" s="33">
        <v>13</v>
      </c>
      <c r="P43" s="27"/>
      <c r="Q43" s="27">
        <v>11</v>
      </c>
      <c r="R43" s="27" t="s">
        <v>2105</v>
      </c>
      <c r="S43" s="27"/>
      <c r="T43" s="35" t="s">
        <v>2165</v>
      </c>
      <c r="U43" s="35" t="s">
        <v>2166</v>
      </c>
    </row>
    <row r="44" spans="2:24" customFormat="1" ht="5.0999999999999996" customHeight="1">
      <c r="B44" s="88"/>
      <c r="C44" s="88"/>
      <c r="D44" s="202"/>
      <c r="E44" s="202"/>
      <c r="F44" s="202"/>
      <c r="M44" s="31">
        <v>23</v>
      </c>
      <c r="N44" s="32" t="s">
        <v>1465</v>
      </c>
      <c r="O44" s="33">
        <v>14</v>
      </c>
      <c r="P44" s="27"/>
      <c r="Q44" s="27">
        <v>12</v>
      </c>
      <c r="R44" s="27" t="s">
        <v>2106</v>
      </c>
      <c r="S44" s="27"/>
      <c r="T44" s="35" t="s">
        <v>2167</v>
      </c>
      <c r="U44" s="35" t="s">
        <v>1173</v>
      </c>
    </row>
    <row r="45" spans="2:24" customFormat="1" ht="15" customHeight="1">
      <c r="B45" s="373" t="s">
        <v>1739</v>
      </c>
      <c r="C45" s="373"/>
      <c r="D45" s="377" t="s">
        <v>3254</v>
      </c>
      <c r="E45" s="400"/>
      <c r="F45" s="203"/>
      <c r="G45" s="58"/>
      <c r="H45" s="1"/>
      <c r="M45" s="31">
        <v>24</v>
      </c>
      <c r="N45" s="32" t="s">
        <v>1528</v>
      </c>
      <c r="O45" s="33">
        <v>7</v>
      </c>
      <c r="P45" s="27"/>
      <c r="Q45" s="27">
        <v>13</v>
      </c>
      <c r="R45" s="27" t="s">
        <v>2107</v>
      </c>
      <c r="S45" s="27"/>
      <c r="T45" s="35" t="s">
        <v>2168</v>
      </c>
      <c r="U45" s="35" t="s">
        <v>2169</v>
      </c>
    </row>
    <row r="46" spans="2:24" customFormat="1" ht="5.0999999999999996" customHeight="1">
      <c r="B46" s="27"/>
      <c r="C46" s="27"/>
      <c r="D46" s="27"/>
      <c r="E46" s="27"/>
      <c r="F46" s="202"/>
      <c r="G46" s="58"/>
      <c r="H46" s="1"/>
      <c r="M46" s="31">
        <v>25</v>
      </c>
      <c r="N46" s="32" t="s">
        <v>444</v>
      </c>
      <c r="O46" s="33">
        <v>19</v>
      </c>
      <c r="P46" s="27"/>
      <c r="Q46" s="27">
        <v>14</v>
      </c>
      <c r="R46" s="27" t="s">
        <v>2108</v>
      </c>
      <c r="S46" s="27"/>
      <c r="T46" s="35" t="s">
        <v>2170</v>
      </c>
      <c r="U46" s="35" t="s">
        <v>2171</v>
      </c>
    </row>
    <row r="47" spans="2:24" customFormat="1" ht="15" customHeight="1">
      <c r="B47" s="373" t="s">
        <v>488</v>
      </c>
      <c r="C47" s="373"/>
      <c r="D47" s="377" t="s">
        <v>3254</v>
      </c>
      <c r="E47" s="364"/>
      <c r="F47" s="203"/>
      <c r="H47" s="1"/>
      <c r="I47" s="1"/>
      <c r="J47" s="1"/>
      <c r="M47" s="31">
        <v>26</v>
      </c>
      <c r="N47" s="32" t="s">
        <v>1623</v>
      </c>
      <c r="O47" s="33">
        <v>16</v>
      </c>
      <c r="P47" s="27"/>
      <c r="Q47" s="27">
        <v>15</v>
      </c>
      <c r="R47" s="27" t="s">
        <v>2109</v>
      </c>
      <c r="S47" s="27"/>
      <c r="T47" s="35" t="s">
        <v>2172</v>
      </c>
      <c r="U47" s="35" t="s">
        <v>2038</v>
      </c>
    </row>
    <row r="48" spans="2:24" customFormat="1" ht="5.0999999999999996" customHeight="1">
      <c r="B48" s="86"/>
      <c r="C48" s="86"/>
      <c r="D48" s="202"/>
      <c r="E48" s="202"/>
      <c r="F48" s="202"/>
      <c r="H48" s="1"/>
      <c r="I48" s="1"/>
      <c r="J48" s="1"/>
      <c r="M48" s="31">
        <v>27</v>
      </c>
      <c r="N48" s="32" t="s">
        <v>1675</v>
      </c>
      <c r="O48" s="33">
        <v>17</v>
      </c>
      <c r="P48" s="27"/>
      <c r="Q48" s="27">
        <v>16</v>
      </c>
      <c r="R48" s="27" t="s">
        <v>2110</v>
      </c>
      <c r="S48" s="27"/>
      <c r="T48" s="35" t="s">
        <v>2173</v>
      </c>
      <c r="U48" s="35" t="s">
        <v>2174</v>
      </c>
    </row>
    <row r="49" spans="2:24" customFormat="1" ht="15" customHeight="1">
      <c r="B49" s="373" t="s">
        <v>780</v>
      </c>
      <c r="C49" s="374"/>
      <c r="D49" s="377" t="s">
        <v>3255</v>
      </c>
      <c r="E49" s="378"/>
      <c r="F49" s="379"/>
      <c r="H49" s="1"/>
      <c r="I49" s="1"/>
      <c r="J49" s="1"/>
      <c r="M49" s="31">
        <v>29</v>
      </c>
      <c r="N49" s="32" t="s">
        <v>1624</v>
      </c>
      <c r="O49" s="33">
        <v>16</v>
      </c>
      <c r="P49" s="27"/>
      <c r="Q49" s="27">
        <v>17</v>
      </c>
      <c r="R49" s="27" t="s">
        <v>2111</v>
      </c>
      <c r="S49" s="27"/>
      <c r="T49" s="35" t="s">
        <v>2175</v>
      </c>
      <c r="U49" s="35" t="s">
        <v>2176</v>
      </c>
      <c r="V49" s="1"/>
      <c r="W49" s="1"/>
      <c r="X49" s="1"/>
    </row>
    <row r="50" spans="2:24" ht="29.1" customHeight="1">
      <c r="B50" s="24"/>
      <c r="C50" s="25"/>
      <c r="D50" s="25"/>
      <c r="E50" s="25"/>
      <c r="F50" s="25"/>
      <c r="G50" s="25"/>
      <c r="M50" s="31">
        <v>30</v>
      </c>
      <c r="N50" s="32" t="s">
        <v>1703</v>
      </c>
      <c r="O50" s="33">
        <v>4</v>
      </c>
      <c r="P50" s="27"/>
      <c r="Q50" s="27">
        <v>18</v>
      </c>
      <c r="R50" s="27" t="s">
        <v>2112</v>
      </c>
      <c r="S50" s="27"/>
      <c r="T50" s="35" t="s">
        <v>2177</v>
      </c>
      <c r="U50" s="35" t="s">
        <v>2178</v>
      </c>
    </row>
    <row r="51" spans="2:24" ht="20.399999999999999" customHeight="1">
      <c r="D51" s="20"/>
      <c r="E51" s="20"/>
      <c r="F51" s="20"/>
      <c r="G51" s="20"/>
      <c r="H51" s="20"/>
      <c r="I51" s="375" t="s">
        <v>1617</v>
      </c>
      <c r="J51" s="375"/>
      <c r="M51" s="31">
        <v>32</v>
      </c>
      <c r="N51" s="32" t="s">
        <v>1625</v>
      </c>
      <c r="O51" s="33">
        <v>16</v>
      </c>
      <c r="P51" s="27"/>
      <c r="Q51" s="27">
        <v>19</v>
      </c>
      <c r="R51" s="27" t="s">
        <v>2113</v>
      </c>
      <c r="S51" s="27"/>
      <c r="T51" s="35" t="s">
        <v>2179</v>
      </c>
      <c r="U51" s="35" t="s">
        <v>2180</v>
      </c>
    </row>
    <row r="52" spans="2:24" ht="15" customHeight="1">
      <c r="B52" s="20"/>
      <c r="C52" s="20"/>
      <c r="D52" s="20"/>
      <c r="E52" s="20"/>
      <c r="F52" s="20"/>
      <c r="G52" s="20"/>
      <c r="H52" s="20"/>
      <c r="I52" s="21"/>
      <c r="J52" s="21"/>
      <c r="M52" s="31">
        <v>33</v>
      </c>
      <c r="N52" s="32" t="s">
        <v>1250</v>
      </c>
      <c r="O52" s="33">
        <v>1</v>
      </c>
      <c r="P52" s="27"/>
      <c r="Q52" s="27">
        <v>20</v>
      </c>
      <c r="R52" s="27" t="s">
        <v>2114</v>
      </c>
      <c r="S52" s="27"/>
      <c r="T52" s="35" t="s">
        <v>2181</v>
      </c>
      <c r="U52" s="35" t="s">
        <v>2182</v>
      </c>
    </row>
    <row r="53" spans="2:24" ht="15" customHeight="1">
      <c r="B53" s="371" t="str">
        <f xml:space="preserve"> "Verzija Excel datoteke: " &amp; MID(PraviPod707!G30,1,1) &amp; "." &amp; MID(PraviPod707!G30,2,1) &amp; "." &amp; MID(PraviPod707!G30,3,1) &amp; "."</f>
        <v>Verzija Excel datoteke: 7.0.0.</v>
      </c>
      <c r="C53" s="372"/>
      <c r="H53" s="20"/>
      <c r="I53" s="375" t="s">
        <v>1618</v>
      </c>
      <c r="J53" s="375"/>
      <c r="M53" s="31">
        <v>34</v>
      </c>
      <c r="N53" s="32" t="s">
        <v>1251</v>
      </c>
      <c r="O53" s="33">
        <v>1</v>
      </c>
      <c r="P53" s="27"/>
      <c r="Q53" s="27">
        <v>21</v>
      </c>
      <c r="R53" s="27" t="s">
        <v>938</v>
      </c>
      <c r="S53" s="27"/>
      <c r="T53" s="35" t="s">
        <v>2183</v>
      </c>
      <c r="U53" s="35" t="s">
        <v>2184</v>
      </c>
    </row>
    <row r="54" spans="2:24" ht="5.0999999999999996" customHeight="1">
      <c r="M54" s="31">
        <v>35</v>
      </c>
      <c r="N54" s="32" t="s">
        <v>600</v>
      </c>
      <c r="O54" s="33">
        <v>11</v>
      </c>
      <c r="P54" s="27"/>
      <c r="Q54" s="27"/>
      <c r="R54" s="27"/>
      <c r="S54" s="27"/>
      <c r="T54" s="35" t="s">
        <v>2185</v>
      </c>
      <c r="U54" s="35" t="s">
        <v>1174</v>
      </c>
    </row>
    <row r="55" spans="2:24">
      <c r="M55" s="31">
        <v>36</v>
      </c>
      <c r="N55" s="32" t="s">
        <v>297</v>
      </c>
      <c r="O55" s="33">
        <v>5</v>
      </c>
      <c r="P55" s="27"/>
      <c r="Q55" s="27"/>
      <c r="R55" s="27"/>
      <c r="S55" s="27"/>
      <c r="T55" s="35" t="s">
        <v>2186</v>
      </c>
      <c r="U55" s="35" t="s">
        <v>1175</v>
      </c>
    </row>
    <row r="56" spans="2:24">
      <c r="M56" s="31">
        <v>37</v>
      </c>
      <c r="N56" s="32" t="s">
        <v>517</v>
      </c>
      <c r="O56" s="33">
        <v>9</v>
      </c>
      <c r="P56" s="27"/>
      <c r="Q56" s="27"/>
      <c r="R56" s="27"/>
      <c r="S56" s="27"/>
      <c r="T56" s="35" t="s">
        <v>2187</v>
      </c>
      <c r="U56" s="35" t="s">
        <v>2188</v>
      </c>
    </row>
    <row r="57" spans="2:24">
      <c r="M57" s="31">
        <v>38</v>
      </c>
      <c r="N57" s="32" t="s">
        <v>1552</v>
      </c>
      <c r="O57" s="33">
        <v>8</v>
      </c>
      <c r="P57" s="27"/>
      <c r="Q57" s="27"/>
      <c r="R57" s="27"/>
      <c r="S57" s="27"/>
      <c r="T57" s="35" t="s">
        <v>2189</v>
      </c>
      <c r="U57" s="35" t="s">
        <v>1176</v>
      </c>
    </row>
    <row r="58" spans="2:24">
      <c r="M58" s="31">
        <v>39</v>
      </c>
      <c r="N58" s="32" t="s">
        <v>1958</v>
      </c>
      <c r="O58" s="33">
        <v>12</v>
      </c>
      <c r="P58" s="27"/>
      <c r="Q58" s="27"/>
      <c r="R58" s="27"/>
      <c r="S58" s="27"/>
      <c r="T58" s="35" t="s">
        <v>2190</v>
      </c>
      <c r="U58" s="35" t="s">
        <v>1177</v>
      </c>
    </row>
    <row r="59" spans="2:24">
      <c r="M59" s="31">
        <v>40</v>
      </c>
      <c r="N59" s="32" t="s">
        <v>409</v>
      </c>
      <c r="O59" s="33">
        <v>18</v>
      </c>
      <c r="P59" s="27"/>
      <c r="Q59" s="27"/>
      <c r="R59" s="27"/>
      <c r="S59" s="27"/>
      <c r="T59" s="35" t="s">
        <v>2191</v>
      </c>
      <c r="U59" s="35" t="s">
        <v>2192</v>
      </c>
    </row>
    <row r="60" spans="2:24">
      <c r="M60" s="31">
        <v>41</v>
      </c>
      <c r="N60" s="32" t="s">
        <v>1157</v>
      </c>
      <c r="O60" s="33">
        <v>2</v>
      </c>
      <c r="P60" s="27"/>
      <c r="Q60" s="27"/>
      <c r="R60" s="27"/>
      <c r="S60" s="27"/>
      <c r="T60" s="35" t="s">
        <v>2193</v>
      </c>
      <c r="U60" s="35" t="s">
        <v>2194</v>
      </c>
    </row>
    <row r="61" spans="2:24">
      <c r="M61" s="31">
        <v>42</v>
      </c>
      <c r="N61" s="32" t="s">
        <v>410</v>
      </c>
      <c r="O61" s="33">
        <v>18</v>
      </c>
      <c r="P61" s="27"/>
      <c r="Q61" s="27"/>
      <c r="R61" s="27"/>
      <c r="S61" s="27"/>
      <c r="T61" s="35" t="s">
        <v>2195</v>
      </c>
      <c r="U61" s="35" t="s">
        <v>1178</v>
      </c>
    </row>
    <row r="62" spans="2:24">
      <c r="M62" s="31">
        <v>43</v>
      </c>
      <c r="N62" s="32" t="s">
        <v>411</v>
      </c>
      <c r="O62" s="33">
        <v>18</v>
      </c>
      <c r="P62" s="27"/>
      <c r="Q62" s="27"/>
      <c r="R62" s="27"/>
      <c r="S62" s="27"/>
      <c r="T62" s="35" t="s">
        <v>2196</v>
      </c>
      <c r="U62" s="35" t="s">
        <v>1180</v>
      </c>
    </row>
    <row r="63" spans="2:24">
      <c r="M63" s="31">
        <v>44</v>
      </c>
      <c r="N63" s="32" t="s">
        <v>1626</v>
      </c>
      <c r="O63" s="33">
        <v>16</v>
      </c>
      <c r="P63" s="27"/>
      <c r="Q63" s="27"/>
      <c r="R63" s="27"/>
      <c r="S63" s="27"/>
      <c r="T63" s="35" t="s">
        <v>2197</v>
      </c>
      <c r="U63" s="35" t="s">
        <v>2039</v>
      </c>
    </row>
    <row r="64" spans="2:24">
      <c r="M64" s="31">
        <v>46</v>
      </c>
      <c r="N64" s="32" t="s">
        <v>1960</v>
      </c>
      <c r="O64" s="33">
        <v>12</v>
      </c>
      <c r="P64" s="27"/>
      <c r="Q64" s="27"/>
      <c r="R64" s="27"/>
      <c r="S64" s="27"/>
      <c r="T64" s="35" t="s">
        <v>2198</v>
      </c>
      <c r="U64" s="35" t="s">
        <v>1182</v>
      </c>
    </row>
    <row r="65" spans="13:21">
      <c r="M65" s="31">
        <v>47</v>
      </c>
      <c r="N65" s="32" t="s">
        <v>412</v>
      </c>
      <c r="O65" s="33">
        <v>18</v>
      </c>
      <c r="P65" s="27"/>
      <c r="Q65" s="27"/>
      <c r="R65" s="27"/>
      <c r="S65" s="27"/>
      <c r="T65" s="35" t="s">
        <v>2199</v>
      </c>
      <c r="U65" s="35" t="s">
        <v>1183</v>
      </c>
    </row>
    <row r="66" spans="13:21">
      <c r="M66" s="31">
        <v>48</v>
      </c>
      <c r="N66" s="32" t="s">
        <v>299</v>
      </c>
      <c r="O66" s="33">
        <v>5</v>
      </c>
      <c r="P66" s="27"/>
      <c r="Q66" s="27"/>
      <c r="R66" s="27"/>
      <c r="S66" s="27"/>
      <c r="T66" s="35" t="s">
        <v>2200</v>
      </c>
      <c r="U66" s="35" t="s">
        <v>2201</v>
      </c>
    </row>
    <row r="67" spans="13:21">
      <c r="M67" s="31">
        <v>49</v>
      </c>
      <c r="N67" s="32" t="s">
        <v>1704</v>
      </c>
      <c r="O67" s="33">
        <v>4</v>
      </c>
      <c r="P67" s="27"/>
      <c r="Q67" s="27"/>
      <c r="R67" s="27"/>
      <c r="S67" s="27"/>
      <c r="T67" s="35" t="s">
        <v>2202</v>
      </c>
      <c r="U67" s="35" t="s">
        <v>1184</v>
      </c>
    </row>
    <row r="68" spans="13:21">
      <c r="M68" s="31">
        <v>50</v>
      </c>
      <c r="N68" s="32" t="s">
        <v>1677</v>
      </c>
      <c r="O68" s="33">
        <v>17</v>
      </c>
      <c r="P68" s="27"/>
      <c r="Q68" s="27"/>
      <c r="R68" s="27"/>
      <c r="S68" s="27"/>
      <c r="T68" s="35" t="s">
        <v>2203</v>
      </c>
      <c r="U68" s="35" t="s">
        <v>1185</v>
      </c>
    </row>
    <row r="69" spans="13:21">
      <c r="M69" s="31">
        <v>51</v>
      </c>
      <c r="N69" s="32" t="s">
        <v>802</v>
      </c>
      <c r="O69" s="33">
        <v>15</v>
      </c>
      <c r="P69" s="27"/>
      <c r="Q69" s="27"/>
      <c r="R69" s="27"/>
      <c r="S69" s="27"/>
      <c r="T69" s="35" t="s">
        <v>2204</v>
      </c>
      <c r="U69" s="35" t="s">
        <v>2205</v>
      </c>
    </row>
    <row r="70" spans="13:21">
      <c r="M70" s="31">
        <v>52</v>
      </c>
      <c r="N70" s="32" t="s">
        <v>1553</v>
      </c>
      <c r="O70" s="33">
        <v>8</v>
      </c>
      <c r="P70" s="27"/>
      <c r="Q70" s="27"/>
      <c r="R70" s="27"/>
      <c r="S70" s="27"/>
      <c r="T70" s="35" t="s">
        <v>2206</v>
      </c>
      <c r="U70" s="35" t="s">
        <v>1186</v>
      </c>
    </row>
    <row r="71" spans="13:21">
      <c r="M71" s="31">
        <v>53</v>
      </c>
      <c r="N71" s="32" t="s">
        <v>1554</v>
      </c>
      <c r="O71" s="33">
        <v>8</v>
      </c>
      <c r="P71" s="27"/>
      <c r="Q71" s="27"/>
      <c r="R71" s="27"/>
      <c r="S71" s="27"/>
      <c r="T71" s="35" t="s">
        <v>2207</v>
      </c>
      <c r="U71" s="35" t="s">
        <v>1187</v>
      </c>
    </row>
    <row r="72" spans="13:21">
      <c r="M72" s="31">
        <v>54</v>
      </c>
      <c r="N72" s="32" t="s">
        <v>131</v>
      </c>
      <c r="O72" s="33">
        <v>10</v>
      </c>
      <c r="P72" s="27"/>
      <c r="Q72" s="27"/>
      <c r="R72" s="27"/>
      <c r="S72" s="27"/>
      <c r="T72" s="35" t="s">
        <v>2208</v>
      </c>
      <c r="U72" s="35" t="s">
        <v>1188</v>
      </c>
    </row>
    <row r="73" spans="13:21">
      <c r="M73" s="31">
        <v>55</v>
      </c>
      <c r="N73" s="32" t="s">
        <v>1555</v>
      </c>
      <c r="O73" s="33">
        <v>8</v>
      </c>
      <c r="P73" s="27"/>
      <c r="Q73" s="27"/>
      <c r="R73" s="27"/>
      <c r="S73" s="27"/>
      <c r="T73" s="35" t="s">
        <v>2209</v>
      </c>
      <c r="U73" s="35" t="s">
        <v>1189</v>
      </c>
    </row>
    <row r="74" spans="13:21">
      <c r="M74" s="31">
        <v>56</v>
      </c>
      <c r="N74" s="32" t="s">
        <v>132</v>
      </c>
      <c r="O74" s="33">
        <v>10</v>
      </c>
      <c r="P74" s="27"/>
      <c r="Q74" s="27"/>
      <c r="R74" s="27"/>
      <c r="S74" s="27"/>
      <c r="T74" s="35" t="s">
        <v>2210</v>
      </c>
      <c r="U74" s="35" t="s">
        <v>2211</v>
      </c>
    </row>
    <row r="75" spans="13:21">
      <c r="M75" s="31">
        <v>57</v>
      </c>
      <c r="N75" s="32" t="s">
        <v>133</v>
      </c>
      <c r="O75" s="33">
        <v>10</v>
      </c>
      <c r="P75" s="27"/>
      <c r="Q75" s="27"/>
      <c r="R75" s="27"/>
      <c r="S75" s="27"/>
      <c r="T75" s="35" t="s">
        <v>2212</v>
      </c>
      <c r="U75" s="35" t="s">
        <v>2213</v>
      </c>
    </row>
    <row r="76" spans="13:21">
      <c r="M76" s="31">
        <v>58</v>
      </c>
      <c r="N76" s="32" t="s">
        <v>601</v>
      </c>
      <c r="O76" s="33">
        <v>11</v>
      </c>
      <c r="P76" s="27"/>
      <c r="Q76" s="27"/>
      <c r="R76" s="27"/>
      <c r="S76" s="27"/>
      <c r="T76" s="35" t="s">
        <v>2214</v>
      </c>
      <c r="U76" s="35" t="s">
        <v>1063</v>
      </c>
    </row>
    <row r="77" spans="13:21">
      <c r="M77" s="31">
        <v>60</v>
      </c>
      <c r="N77" s="32" t="s">
        <v>1925</v>
      </c>
      <c r="O77" s="33">
        <v>20</v>
      </c>
      <c r="P77" s="27"/>
      <c r="Q77" s="27"/>
      <c r="R77" s="27"/>
      <c r="S77" s="27"/>
      <c r="T77" s="35" t="s">
        <v>2215</v>
      </c>
      <c r="U77" s="35" t="s">
        <v>1064</v>
      </c>
    </row>
    <row r="78" spans="13:21">
      <c r="M78" s="31">
        <v>61</v>
      </c>
      <c r="N78" s="32" t="s">
        <v>1556</v>
      </c>
      <c r="O78" s="33">
        <v>8</v>
      </c>
      <c r="P78" s="27"/>
      <c r="Q78" s="27"/>
      <c r="R78" s="27"/>
      <c r="S78" s="27"/>
      <c r="T78" s="35" t="s">
        <v>2216</v>
      </c>
      <c r="U78" s="35" t="s">
        <v>1065</v>
      </c>
    </row>
    <row r="79" spans="13:21">
      <c r="M79" s="31">
        <v>63</v>
      </c>
      <c r="N79" s="32" t="s">
        <v>1529</v>
      </c>
      <c r="O79" s="33">
        <v>7</v>
      </c>
      <c r="P79" s="27"/>
      <c r="Q79" s="27"/>
      <c r="R79" s="27"/>
      <c r="S79" s="27"/>
      <c r="T79" s="35" t="s">
        <v>2217</v>
      </c>
      <c r="U79" s="35" t="s">
        <v>2218</v>
      </c>
    </row>
    <row r="80" spans="13:21">
      <c r="M80" s="31">
        <v>64</v>
      </c>
      <c r="N80" s="32" t="s">
        <v>1466</v>
      </c>
      <c r="O80" s="33">
        <v>14</v>
      </c>
      <c r="P80" s="27"/>
      <c r="Q80" s="27"/>
      <c r="R80" s="27"/>
      <c r="S80" s="27"/>
      <c r="T80" s="35" t="s">
        <v>2219</v>
      </c>
      <c r="U80" s="35" t="s">
        <v>1359</v>
      </c>
    </row>
    <row r="81" spans="13:21">
      <c r="M81" s="31">
        <v>65</v>
      </c>
      <c r="N81" s="32" t="s">
        <v>1467</v>
      </c>
      <c r="O81" s="33">
        <v>14</v>
      </c>
      <c r="P81" s="27"/>
      <c r="Q81" s="27"/>
      <c r="R81" s="27"/>
      <c r="S81" s="27"/>
      <c r="T81" s="35" t="s">
        <v>2220</v>
      </c>
      <c r="U81" s="35" t="s">
        <v>964</v>
      </c>
    </row>
    <row r="82" spans="13:21">
      <c r="M82" s="31">
        <v>66</v>
      </c>
      <c r="N82" s="32" t="s">
        <v>1468</v>
      </c>
      <c r="O82" s="33">
        <v>14</v>
      </c>
      <c r="P82" s="27"/>
      <c r="Q82" s="27"/>
      <c r="R82" s="27"/>
      <c r="S82" s="27"/>
      <c r="T82" s="35" t="s">
        <v>2221</v>
      </c>
      <c r="U82" s="35" t="s">
        <v>2222</v>
      </c>
    </row>
    <row r="83" spans="13:21">
      <c r="M83" s="31">
        <v>67</v>
      </c>
      <c r="N83" s="32" t="s">
        <v>1530</v>
      </c>
      <c r="O83" s="33">
        <v>7</v>
      </c>
      <c r="P83" s="27"/>
      <c r="Q83" s="27"/>
      <c r="R83" s="27"/>
      <c r="S83" s="27"/>
      <c r="T83" s="35" t="s">
        <v>2223</v>
      </c>
      <c r="U83" s="35" t="s">
        <v>965</v>
      </c>
    </row>
    <row r="84" spans="13:21">
      <c r="M84" s="31">
        <v>68</v>
      </c>
      <c r="N84" s="32" t="s">
        <v>1961</v>
      </c>
      <c r="O84" s="33">
        <v>12</v>
      </c>
      <c r="P84" s="27"/>
      <c r="Q84" s="27"/>
      <c r="R84" s="27"/>
      <c r="S84" s="27"/>
      <c r="T84" s="35" t="s">
        <v>2224</v>
      </c>
      <c r="U84" s="35" t="s">
        <v>2040</v>
      </c>
    </row>
    <row r="85" spans="13:21">
      <c r="M85" s="31">
        <v>69</v>
      </c>
      <c r="N85" s="32" t="s">
        <v>1557</v>
      </c>
      <c r="O85" s="33">
        <v>8</v>
      </c>
      <c r="P85" s="27"/>
      <c r="Q85" s="27"/>
      <c r="R85" s="27"/>
      <c r="S85" s="27"/>
      <c r="T85" s="35" t="s">
        <v>2225</v>
      </c>
      <c r="U85" s="35" t="s">
        <v>2226</v>
      </c>
    </row>
    <row r="86" spans="13:21">
      <c r="M86" s="31">
        <v>70</v>
      </c>
      <c r="N86" s="32" t="s">
        <v>1158</v>
      </c>
      <c r="O86" s="33">
        <v>2</v>
      </c>
      <c r="P86" s="27"/>
      <c r="Q86" s="27"/>
      <c r="R86" s="27"/>
      <c r="S86" s="27"/>
      <c r="T86" s="35" t="s">
        <v>2227</v>
      </c>
      <c r="U86" s="35" t="s">
        <v>2041</v>
      </c>
    </row>
    <row r="87" spans="13:21">
      <c r="M87" s="31">
        <v>71</v>
      </c>
      <c r="N87" s="32" t="s">
        <v>1531</v>
      </c>
      <c r="O87" s="33">
        <v>7</v>
      </c>
      <c r="P87" s="27"/>
      <c r="Q87" s="27"/>
      <c r="R87" s="27"/>
      <c r="S87" s="27"/>
      <c r="T87" s="35" t="s">
        <v>2228</v>
      </c>
      <c r="U87" s="35" t="s">
        <v>2042</v>
      </c>
    </row>
    <row r="88" spans="13:21">
      <c r="M88" s="31">
        <v>72</v>
      </c>
      <c r="N88" s="32" t="s">
        <v>1678</v>
      </c>
      <c r="O88" s="33">
        <v>17</v>
      </c>
      <c r="P88" s="27"/>
      <c r="Q88" s="27"/>
      <c r="R88" s="27"/>
      <c r="S88" s="27"/>
      <c r="T88" s="35" t="s">
        <v>2229</v>
      </c>
      <c r="U88" s="35" t="s">
        <v>966</v>
      </c>
    </row>
    <row r="89" spans="13:21">
      <c r="M89" s="31">
        <v>74</v>
      </c>
      <c r="N89" s="32" t="s">
        <v>1558</v>
      </c>
      <c r="O89" s="33">
        <v>8</v>
      </c>
      <c r="P89" s="27"/>
      <c r="Q89" s="27"/>
      <c r="R89" s="27"/>
      <c r="S89" s="27"/>
      <c r="T89" s="35" t="s">
        <v>2230</v>
      </c>
      <c r="U89" s="35" t="s">
        <v>967</v>
      </c>
    </row>
    <row r="90" spans="13:21">
      <c r="M90" s="31">
        <v>75</v>
      </c>
      <c r="N90" s="32" t="s">
        <v>1927</v>
      </c>
      <c r="O90" s="33">
        <v>20</v>
      </c>
      <c r="P90" s="27"/>
      <c r="Q90" s="27"/>
      <c r="R90" s="27"/>
      <c r="S90" s="27"/>
      <c r="T90" s="35" t="s">
        <v>2231</v>
      </c>
      <c r="U90" s="35" t="s">
        <v>968</v>
      </c>
    </row>
    <row r="91" spans="13:21">
      <c r="M91" s="31">
        <v>77</v>
      </c>
      <c r="N91" s="32" t="s">
        <v>1676</v>
      </c>
      <c r="O91" s="33">
        <v>17</v>
      </c>
      <c r="P91" s="27"/>
      <c r="Q91" s="27"/>
      <c r="R91" s="27"/>
      <c r="S91" s="27"/>
      <c r="T91" s="35" t="s">
        <v>2232</v>
      </c>
      <c r="U91" s="35" t="s">
        <v>2233</v>
      </c>
    </row>
    <row r="92" spans="13:21">
      <c r="M92" s="31">
        <v>78</v>
      </c>
      <c r="N92" s="32" t="s">
        <v>1928</v>
      </c>
      <c r="O92" s="33">
        <v>20</v>
      </c>
      <c r="P92" s="27"/>
      <c r="Q92" s="27"/>
      <c r="R92" s="27"/>
      <c r="S92" s="27"/>
      <c r="T92" s="35" t="s">
        <v>2234</v>
      </c>
      <c r="U92" s="35" t="s">
        <v>2235</v>
      </c>
    </row>
    <row r="93" spans="13:21">
      <c r="M93" s="31">
        <v>79</v>
      </c>
      <c r="N93" s="32" t="s">
        <v>1159</v>
      </c>
      <c r="O93" s="33">
        <v>2</v>
      </c>
      <c r="P93" s="27"/>
      <c r="Q93" s="27"/>
      <c r="R93" s="27"/>
      <c r="S93" s="27"/>
      <c r="T93" s="35" t="s">
        <v>2236</v>
      </c>
      <c r="U93" s="35" t="s">
        <v>969</v>
      </c>
    </row>
    <row r="94" spans="13:21">
      <c r="M94" s="31">
        <v>80</v>
      </c>
      <c r="N94" s="32" t="s">
        <v>300</v>
      </c>
      <c r="O94" s="33">
        <v>5</v>
      </c>
      <c r="P94" s="27"/>
      <c r="Q94" s="27"/>
      <c r="R94" s="27"/>
      <c r="S94" s="27"/>
      <c r="T94" s="35" t="s">
        <v>2237</v>
      </c>
      <c r="U94" s="35" t="s">
        <v>2043</v>
      </c>
    </row>
    <row r="95" spans="13:21">
      <c r="M95" s="31">
        <v>81</v>
      </c>
      <c r="N95" s="32" t="s">
        <v>1962</v>
      </c>
      <c r="O95" s="33">
        <v>12</v>
      </c>
      <c r="P95" s="27"/>
      <c r="Q95" s="27"/>
      <c r="R95" s="27"/>
      <c r="S95" s="27"/>
      <c r="T95" s="35" t="s">
        <v>2238</v>
      </c>
      <c r="U95" s="35" t="s">
        <v>2239</v>
      </c>
    </row>
    <row r="96" spans="13:21">
      <c r="M96" s="31">
        <v>82</v>
      </c>
      <c r="N96" s="32" t="s">
        <v>1929</v>
      </c>
      <c r="O96" s="33">
        <v>20</v>
      </c>
      <c r="P96" s="27"/>
      <c r="Q96" s="27"/>
      <c r="R96" s="27"/>
      <c r="S96" s="27"/>
      <c r="T96" s="35" t="s">
        <v>2240</v>
      </c>
      <c r="U96" s="35" t="s">
        <v>2241</v>
      </c>
    </row>
    <row r="97" spans="13:21">
      <c r="M97" s="31">
        <v>83</v>
      </c>
      <c r="N97" s="32" t="s">
        <v>1312</v>
      </c>
      <c r="O97" s="33">
        <v>3</v>
      </c>
      <c r="P97" s="27"/>
      <c r="Q97" s="27"/>
      <c r="R97" s="27"/>
      <c r="S97" s="27"/>
      <c r="T97" s="35" t="s">
        <v>2242</v>
      </c>
      <c r="U97" s="35" t="s">
        <v>2243</v>
      </c>
    </row>
    <row r="98" spans="13:21">
      <c r="M98" s="31">
        <v>84</v>
      </c>
      <c r="N98" s="32" t="s">
        <v>1559</v>
      </c>
      <c r="O98" s="33">
        <v>9</v>
      </c>
      <c r="P98" s="27"/>
      <c r="Q98" s="27"/>
      <c r="R98" s="27"/>
      <c r="S98" s="27"/>
      <c r="T98" s="35" t="s">
        <v>2244</v>
      </c>
      <c r="U98" s="35" t="s">
        <v>2044</v>
      </c>
    </row>
    <row r="99" spans="13:21">
      <c r="M99" s="31">
        <v>85</v>
      </c>
      <c r="N99" s="32" t="s">
        <v>301</v>
      </c>
      <c r="O99" s="33">
        <v>5</v>
      </c>
      <c r="P99" s="27"/>
      <c r="Q99" s="27"/>
      <c r="R99" s="27"/>
      <c r="S99" s="27"/>
      <c r="T99" s="35" t="s">
        <v>2245</v>
      </c>
      <c r="U99" s="35" t="s">
        <v>2246</v>
      </c>
    </row>
    <row r="100" spans="13:21">
      <c r="M100" s="31">
        <v>86</v>
      </c>
      <c r="N100" s="32" t="s">
        <v>1470</v>
      </c>
      <c r="O100" s="33">
        <v>14</v>
      </c>
      <c r="P100" s="27"/>
      <c r="Q100" s="27"/>
      <c r="R100" s="27"/>
      <c r="S100" s="27"/>
      <c r="T100" s="35" t="s">
        <v>2247</v>
      </c>
      <c r="U100" s="35" t="s">
        <v>2045</v>
      </c>
    </row>
    <row r="101" spans="13:21">
      <c r="M101" s="31">
        <v>87</v>
      </c>
      <c r="N101" s="32" t="s">
        <v>1413</v>
      </c>
      <c r="O101" s="33">
        <v>17</v>
      </c>
      <c r="P101" s="27"/>
      <c r="Q101" s="27"/>
      <c r="R101" s="27"/>
      <c r="S101" s="27"/>
      <c r="T101" s="35" t="s">
        <v>2248</v>
      </c>
      <c r="U101" s="35" t="s">
        <v>1831</v>
      </c>
    </row>
    <row r="102" spans="13:21">
      <c r="M102" s="31">
        <v>88</v>
      </c>
      <c r="N102" s="32" t="s">
        <v>491</v>
      </c>
      <c r="O102" s="33">
        <v>17</v>
      </c>
      <c r="P102" s="27"/>
      <c r="Q102" s="27"/>
      <c r="R102" s="27"/>
      <c r="S102" s="27"/>
      <c r="T102" s="35" t="s">
        <v>2249</v>
      </c>
      <c r="U102" s="35" t="s">
        <v>1832</v>
      </c>
    </row>
    <row r="103" spans="13:21">
      <c r="M103" s="31">
        <v>89</v>
      </c>
      <c r="N103" s="32" t="s">
        <v>384</v>
      </c>
      <c r="O103" s="33">
        <v>20</v>
      </c>
      <c r="P103" s="27"/>
      <c r="Q103" s="27"/>
      <c r="R103" s="27"/>
      <c r="S103" s="27"/>
      <c r="T103" s="35" t="s">
        <v>2250</v>
      </c>
      <c r="U103" s="35" t="s">
        <v>1833</v>
      </c>
    </row>
    <row r="104" spans="13:21">
      <c r="M104" s="31">
        <v>90</v>
      </c>
      <c r="N104" s="32" t="s">
        <v>1705</v>
      </c>
      <c r="O104" s="33">
        <v>4</v>
      </c>
      <c r="P104" s="27"/>
      <c r="Q104" s="27"/>
      <c r="R104" s="27"/>
      <c r="S104" s="27"/>
      <c r="T104" s="35" t="s">
        <v>2251</v>
      </c>
      <c r="U104" s="35" t="s">
        <v>2252</v>
      </c>
    </row>
    <row r="105" spans="13:21">
      <c r="M105" s="31">
        <v>91</v>
      </c>
      <c r="N105" s="32" t="s">
        <v>1471</v>
      </c>
      <c r="O105" s="33">
        <v>14</v>
      </c>
      <c r="P105" s="27"/>
      <c r="Q105" s="27"/>
      <c r="R105" s="27"/>
      <c r="S105" s="27"/>
      <c r="T105" s="35" t="s">
        <v>2253</v>
      </c>
      <c r="U105" s="35" t="s">
        <v>278</v>
      </c>
    </row>
    <row r="106" spans="13:21">
      <c r="M106" s="31">
        <v>92</v>
      </c>
      <c r="N106" s="32" t="s">
        <v>1627</v>
      </c>
      <c r="O106" s="33">
        <v>16</v>
      </c>
      <c r="P106" s="27"/>
      <c r="Q106" s="27"/>
      <c r="R106" s="27"/>
      <c r="S106" s="27"/>
      <c r="T106" s="35" t="s">
        <v>2254</v>
      </c>
      <c r="U106" s="35" t="s">
        <v>279</v>
      </c>
    </row>
    <row r="107" spans="13:21">
      <c r="M107" s="31">
        <v>94</v>
      </c>
      <c r="N107" s="32" t="s">
        <v>1472</v>
      </c>
      <c r="O107" s="33">
        <v>14</v>
      </c>
      <c r="P107" s="27"/>
      <c r="Q107" s="27"/>
      <c r="R107" s="27"/>
      <c r="S107" s="27"/>
      <c r="T107" s="35" t="s">
        <v>2255</v>
      </c>
      <c r="U107" s="35" t="s">
        <v>280</v>
      </c>
    </row>
    <row r="108" spans="13:21">
      <c r="M108" s="31">
        <v>95</v>
      </c>
      <c r="N108" s="32" t="s">
        <v>803</v>
      </c>
      <c r="O108" s="33">
        <v>15</v>
      </c>
      <c r="P108" s="27"/>
      <c r="Q108" s="27"/>
      <c r="R108" s="27"/>
      <c r="S108" s="27"/>
      <c r="T108" s="35" t="s">
        <v>2256</v>
      </c>
      <c r="U108" s="35" t="s">
        <v>281</v>
      </c>
    </row>
    <row r="109" spans="13:21">
      <c r="M109" s="31">
        <v>96</v>
      </c>
      <c r="N109" s="32" t="s">
        <v>1503</v>
      </c>
      <c r="O109" s="33">
        <v>6</v>
      </c>
      <c r="P109" s="27"/>
      <c r="Q109" s="27"/>
      <c r="R109" s="27"/>
      <c r="S109" s="27"/>
      <c r="T109" s="35" t="s">
        <v>2257</v>
      </c>
      <c r="U109" s="35" t="s">
        <v>2258</v>
      </c>
    </row>
    <row r="110" spans="13:21">
      <c r="M110" s="31">
        <v>97</v>
      </c>
      <c r="N110" s="32" t="s">
        <v>1252</v>
      </c>
      <c r="O110" s="33">
        <v>1</v>
      </c>
      <c r="P110" s="27"/>
      <c r="Q110" s="27"/>
      <c r="R110" s="27"/>
      <c r="S110" s="27"/>
      <c r="T110" s="35" t="s">
        <v>2259</v>
      </c>
      <c r="U110" s="35" t="s">
        <v>282</v>
      </c>
    </row>
    <row r="111" spans="13:21">
      <c r="M111" s="31">
        <v>98</v>
      </c>
      <c r="N111" s="32" t="s">
        <v>1361</v>
      </c>
      <c r="O111" s="33">
        <v>19</v>
      </c>
      <c r="P111" s="27"/>
      <c r="Q111" s="27"/>
      <c r="R111" s="27"/>
      <c r="S111" s="27"/>
      <c r="T111" s="35" t="s">
        <v>2260</v>
      </c>
      <c r="U111" s="35" t="s">
        <v>664</v>
      </c>
    </row>
    <row r="112" spans="13:21">
      <c r="M112" s="31">
        <v>99</v>
      </c>
      <c r="N112" s="32" t="s">
        <v>1706</v>
      </c>
      <c r="O112" s="33">
        <v>4</v>
      </c>
      <c r="P112" s="27"/>
      <c r="Q112" s="27"/>
      <c r="R112" s="27"/>
      <c r="S112" s="27"/>
      <c r="T112" s="35" t="s">
        <v>2261</v>
      </c>
      <c r="U112" s="35" t="s">
        <v>665</v>
      </c>
    </row>
    <row r="113" spans="13:21">
      <c r="M113" s="31">
        <v>100</v>
      </c>
      <c r="N113" s="32" t="s">
        <v>1679</v>
      </c>
      <c r="O113" s="33">
        <v>17</v>
      </c>
      <c r="P113" s="27"/>
      <c r="Q113" s="27"/>
      <c r="R113" s="27"/>
      <c r="S113" s="27"/>
      <c r="T113" s="35" t="s">
        <v>2262</v>
      </c>
      <c r="U113" s="35" t="s">
        <v>2263</v>
      </c>
    </row>
    <row r="114" spans="13:21">
      <c r="M114" s="31">
        <v>101</v>
      </c>
      <c r="N114" s="32" t="s">
        <v>1992</v>
      </c>
      <c r="O114" s="33">
        <v>1</v>
      </c>
      <c r="P114" s="27"/>
      <c r="Q114" s="27"/>
      <c r="R114" s="27"/>
      <c r="S114" s="27"/>
      <c r="T114" s="35" t="s">
        <v>2264</v>
      </c>
      <c r="U114" s="35" t="s">
        <v>2265</v>
      </c>
    </row>
    <row r="115" spans="13:21">
      <c r="M115" s="31">
        <v>102</v>
      </c>
      <c r="N115" s="32" t="s">
        <v>1313</v>
      </c>
      <c r="O115" s="33">
        <v>3</v>
      </c>
      <c r="P115" s="27"/>
      <c r="Q115" s="27"/>
      <c r="R115" s="27"/>
      <c r="S115" s="27"/>
      <c r="T115" s="35" t="s">
        <v>2266</v>
      </c>
      <c r="U115" s="35" t="s">
        <v>2267</v>
      </c>
    </row>
    <row r="116" spans="13:21">
      <c r="M116" s="31">
        <v>103</v>
      </c>
      <c r="N116" s="32" t="s">
        <v>1473</v>
      </c>
      <c r="O116" s="33">
        <v>14</v>
      </c>
      <c r="P116" s="27"/>
      <c r="Q116" s="27"/>
      <c r="R116" s="27"/>
      <c r="S116" s="27"/>
      <c r="T116" s="35" t="s">
        <v>2268</v>
      </c>
      <c r="U116" s="35" t="s">
        <v>283</v>
      </c>
    </row>
    <row r="117" spans="13:21">
      <c r="M117" s="31">
        <v>104</v>
      </c>
      <c r="N117" s="32" t="s">
        <v>1504</v>
      </c>
      <c r="O117" s="33">
        <v>6</v>
      </c>
      <c r="P117" s="27"/>
      <c r="Q117" s="27"/>
      <c r="R117" s="27"/>
      <c r="S117" s="27"/>
      <c r="T117" s="35" t="s">
        <v>2269</v>
      </c>
      <c r="U117" s="35" t="s">
        <v>284</v>
      </c>
    </row>
    <row r="118" spans="13:21">
      <c r="M118" s="31">
        <v>105</v>
      </c>
      <c r="N118" s="32" t="s">
        <v>1532</v>
      </c>
      <c r="O118" s="33">
        <v>7</v>
      </c>
      <c r="P118" s="27"/>
      <c r="Q118" s="27"/>
      <c r="R118" s="27"/>
      <c r="S118" s="27"/>
      <c r="T118" s="35" t="s">
        <v>2270</v>
      </c>
      <c r="U118" s="35" t="s">
        <v>2035</v>
      </c>
    </row>
    <row r="119" spans="13:21">
      <c r="M119" s="31">
        <v>106</v>
      </c>
      <c r="N119" s="32" t="s">
        <v>1474</v>
      </c>
      <c r="O119" s="33">
        <v>14</v>
      </c>
      <c r="P119" s="27"/>
      <c r="Q119" s="27"/>
      <c r="R119" s="27"/>
      <c r="S119" s="27"/>
      <c r="T119" s="35" t="s">
        <v>2271</v>
      </c>
      <c r="U119" s="35" t="s">
        <v>2036</v>
      </c>
    </row>
    <row r="120" spans="13:21">
      <c r="M120" s="31">
        <v>107</v>
      </c>
      <c r="N120" s="32" t="s">
        <v>1505</v>
      </c>
      <c r="O120" s="33">
        <v>6</v>
      </c>
      <c r="P120" s="27"/>
      <c r="Q120" s="27"/>
      <c r="R120" s="27"/>
      <c r="S120" s="27"/>
      <c r="T120" s="35" t="s">
        <v>2272</v>
      </c>
      <c r="U120" s="35" t="s">
        <v>2273</v>
      </c>
    </row>
    <row r="121" spans="13:21">
      <c r="M121" s="31">
        <v>108</v>
      </c>
      <c r="N121" s="32" t="s">
        <v>1160</v>
      </c>
      <c r="O121" s="33">
        <v>2</v>
      </c>
      <c r="P121" s="27"/>
      <c r="Q121" s="27"/>
      <c r="R121" s="27"/>
      <c r="S121" s="27"/>
      <c r="T121" s="35" t="s">
        <v>2274</v>
      </c>
      <c r="U121" s="35" t="s">
        <v>2275</v>
      </c>
    </row>
    <row r="122" spans="13:21">
      <c r="M122" s="31">
        <v>110</v>
      </c>
      <c r="N122" s="32" t="s">
        <v>1475</v>
      </c>
      <c r="O122" s="33">
        <v>14</v>
      </c>
      <c r="P122" s="27"/>
      <c r="Q122" s="27"/>
      <c r="R122" s="27"/>
      <c r="S122" s="27"/>
      <c r="T122" s="35" t="s">
        <v>2276</v>
      </c>
      <c r="U122" s="35" t="s">
        <v>1834</v>
      </c>
    </row>
    <row r="123" spans="13:21">
      <c r="M123" s="31">
        <v>111</v>
      </c>
      <c r="N123" s="32" t="s">
        <v>1476</v>
      </c>
      <c r="O123" s="33">
        <v>14</v>
      </c>
      <c r="P123" s="27"/>
      <c r="Q123" s="27"/>
      <c r="R123" s="27"/>
      <c r="S123" s="27"/>
      <c r="T123" s="35" t="s">
        <v>2277</v>
      </c>
      <c r="U123" s="35" t="s">
        <v>2278</v>
      </c>
    </row>
    <row r="124" spans="13:21">
      <c r="M124" s="31">
        <v>113</v>
      </c>
      <c r="N124" s="32" t="s">
        <v>804</v>
      </c>
      <c r="O124" s="33">
        <v>15</v>
      </c>
      <c r="P124" s="27"/>
      <c r="Q124" s="27"/>
      <c r="R124" s="27"/>
      <c r="S124" s="27"/>
      <c r="T124" s="35" t="s">
        <v>2279</v>
      </c>
      <c r="U124" s="35" t="s">
        <v>2280</v>
      </c>
    </row>
    <row r="125" spans="13:21">
      <c r="M125" s="31">
        <v>114</v>
      </c>
      <c r="N125" s="32" t="s">
        <v>1993</v>
      </c>
      <c r="O125" s="33">
        <v>1</v>
      </c>
      <c r="P125" s="27"/>
      <c r="Q125" s="27"/>
      <c r="R125" s="27"/>
      <c r="S125" s="27"/>
      <c r="T125" s="35" t="s">
        <v>2281</v>
      </c>
      <c r="U125" s="35" t="s">
        <v>970</v>
      </c>
    </row>
    <row r="126" spans="13:21">
      <c r="M126" s="31">
        <v>115</v>
      </c>
      <c r="N126" s="32" t="s">
        <v>1506</v>
      </c>
      <c r="O126" s="33">
        <v>6</v>
      </c>
      <c r="P126" s="27"/>
      <c r="Q126" s="27"/>
      <c r="R126" s="27"/>
      <c r="S126" s="27"/>
      <c r="T126" s="35" t="s">
        <v>2282</v>
      </c>
      <c r="U126" s="35" t="s">
        <v>2283</v>
      </c>
    </row>
    <row r="127" spans="13:21">
      <c r="M127" s="31">
        <v>116</v>
      </c>
      <c r="N127" s="32" t="s">
        <v>1477</v>
      </c>
      <c r="O127" s="33">
        <v>14</v>
      </c>
      <c r="P127" s="27"/>
      <c r="Q127" s="27"/>
      <c r="R127" s="27"/>
      <c r="S127" s="27"/>
      <c r="T127" s="35" t="s">
        <v>2284</v>
      </c>
      <c r="U127" s="35" t="s">
        <v>2285</v>
      </c>
    </row>
    <row r="128" spans="13:21">
      <c r="M128" s="31">
        <v>117</v>
      </c>
      <c r="N128" s="32" t="s">
        <v>1648</v>
      </c>
      <c r="O128" s="33">
        <v>8</v>
      </c>
      <c r="P128" s="27"/>
      <c r="Q128" s="27"/>
      <c r="R128" s="27"/>
      <c r="S128" s="27"/>
      <c r="T128" s="35" t="s">
        <v>2286</v>
      </c>
      <c r="U128" s="35" t="s">
        <v>2037</v>
      </c>
    </row>
    <row r="129" spans="13:21">
      <c r="M129" s="31">
        <v>118</v>
      </c>
      <c r="N129" s="32" t="s">
        <v>1964</v>
      </c>
      <c r="O129" s="33">
        <v>12</v>
      </c>
      <c r="P129" s="27"/>
      <c r="Q129" s="27"/>
      <c r="R129" s="27"/>
      <c r="S129" s="27"/>
      <c r="T129" s="35" t="s">
        <v>2287</v>
      </c>
      <c r="U129" s="35" t="s">
        <v>2288</v>
      </c>
    </row>
    <row r="130" spans="13:21">
      <c r="M130" s="31">
        <v>119</v>
      </c>
      <c r="N130" s="32" t="s">
        <v>1533</v>
      </c>
      <c r="O130" s="33">
        <v>7</v>
      </c>
      <c r="P130" s="27"/>
      <c r="Q130" s="27"/>
      <c r="R130" s="27"/>
      <c r="S130" s="27"/>
      <c r="T130" s="35" t="s">
        <v>2289</v>
      </c>
      <c r="U130" s="35" t="s">
        <v>2290</v>
      </c>
    </row>
    <row r="131" spans="13:21">
      <c r="M131" s="31">
        <v>120</v>
      </c>
      <c r="N131" s="32" t="s">
        <v>1707</v>
      </c>
      <c r="O131" s="33">
        <v>4</v>
      </c>
      <c r="P131" s="27"/>
      <c r="Q131" s="27"/>
      <c r="R131" s="27"/>
      <c r="S131" s="27"/>
      <c r="T131" s="35" t="s">
        <v>2291</v>
      </c>
      <c r="U131" s="35" t="s">
        <v>2292</v>
      </c>
    </row>
    <row r="132" spans="13:21">
      <c r="M132" s="31">
        <v>121</v>
      </c>
      <c r="N132" s="32" t="s">
        <v>961</v>
      </c>
      <c r="O132" s="33">
        <v>3</v>
      </c>
      <c r="P132" s="27"/>
      <c r="Q132" s="27"/>
      <c r="R132" s="27"/>
      <c r="S132" s="27"/>
      <c r="T132" s="35" t="s">
        <v>2293</v>
      </c>
      <c r="U132" s="35" t="s">
        <v>2294</v>
      </c>
    </row>
    <row r="133" spans="13:21">
      <c r="M133" s="31">
        <v>122</v>
      </c>
      <c r="N133" s="32" t="s">
        <v>1507</v>
      </c>
      <c r="O133" s="33">
        <v>6</v>
      </c>
      <c r="P133" s="27"/>
      <c r="Q133" s="27"/>
      <c r="R133" s="27"/>
      <c r="S133" s="27"/>
      <c r="T133" s="35" t="s">
        <v>2295</v>
      </c>
      <c r="U133" s="35" t="s">
        <v>2296</v>
      </c>
    </row>
    <row r="134" spans="13:21">
      <c r="M134" s="31">
        <v>123</v>
      </c>
      <c r="N134" s="32" t="s">
        <v>385</v>
      </c>
      <c r="O134" s="33">
        <v>20</v>
      </c>
      <c r="P134" s="27"/>
      <c r="Q134" s="27"/>
      <c r="R134" s="27"/>
      <c r="S134" s="27"/>
      <c r="T134" s="35" t="s">
        <v>2297</v>
      </c>
      <c r="U134" s="35" t="s">
        <v>667</v>
      </c>
    </row>
    <row r="135" spans="13:21">
      <c r="M135" s="31">
        <v>124</v>
      </c>
      <c r="N135" s="32" t="s">
        <v>1478</v>
      </c>
      <c r="O135" s="33">
        <v>14</v>
      </c>
      <c r="P135" s="27"/>
      <c r="Q135" s="27"/>
      <c r="R135" s="27"/>
      <c r="S135" s="27"/>
      <c r="T135" s="35" t="s">
        <v>2298</v>
      </c>
      <c r="U135" s="35" t="s">
        <v>668</v>
      </c>
    </row>
    <row r="136" spans="13:21">
      <c r="M136" s="31">
        <v>125</v>
      </c>
      <c r="N136" s="32" t="s">
        <v>1161</v>
      </c>
      <c r="O136" s="33">
        <v>2</v>
      </c>
      <c r="P136" s="27"/>
      <c r="Q136" s="27"/>
      <c r="R136" s="27"/>
      <c r="S136" s="27"/>
      <c r="T136" s="35" t="s">
        <v>2299</v>
      </c>
      <c r="U136" s="35" t="s">
        <v>2300</v>
      </c>
    </row>
    <row r="137" spans="13:21">
      <c r="M137" s="31">
        <v>127</v>
      </c>
      <c r="N137" s="32" t="s">
        <v>1966</v>
      </c>
      <c r="O137" s="33">
        <v>12</v>
      </c>
      <c r="P137" s="27"/>
      <c r="Q137" s="27"/>
      <c r="R137" s="27"/>
      <c r="S137" s="27"/>
      <c r="T137" s="35" t="s">
        <v>2301</v>
      </c>
      <c r="U137" s="35" t="s">
        <v>669</v>
      </c>
    </row>
    <row r="138" spans="13:21">
      <c r="M138" s="31">
        <v>129</v>
      </c>
      <c r="N138" s="32" t="s">
        <v>1482</v>
      </c>
      <c r="O138" s="33">
        <v>5</v>
      </c>
      <c r="P138" s="27"/>
      <c r="Q138" s="27"/>
      <c r="R138" s="27"/>
      <c r="S138" s="27"/>
      <c r="T138" s="35" t="s">
        <v>2302</v>
      </c>
      <c r="U138" s="35" t="s">
        <v>670</v>
      </c>
    </row>
    <row r="139" spans="13:21">
      <c r="M139" s="31">
        <v>130</v>
      </c>
      <c r="N139" s="32" t="s">
        <v>1560</v>
      </c>
      <c r="O139" s="33">
        <v>9</v>
      </c>
      <c r="P139" s="27"/>
      <c r="Q139" s="27"/>
      <c r="R139" s="27"/>
      <c r="S139" s="27"/>
      <c r="T139" s="35" t="s">
        <v>2303</v>
      </c>
      <c r="U139" s="35" t="s">
        <v>671</v>
      </c>
    </row>
    <row r="140" spans="13:21">
      <c r="M140" s="31">
        <v>131</v>
      </c>
      <c r="N140" s="32" t="s">
        <v>364</v>
      </c>
      <c r="O140" s="33">
        <v>13</v>
      </c>
      <c r="P140" s="27"/>
      <c r="Q140" s="27"/>
      <c r="R140" s="27"/>
      <c r="S140" s="27"/>
      <c r="T140" s="35" t="s">
        <v>2304</v>
      </c>
      <c r="U140" s="35" t="s">
        <v>681</v>
      </c>
    </row>
    <row r="141" spans="13:21">
      <c r="M141" s="31">
        <v>132</v>
      </c>
      <c r="N141" s="32" t="s">
        <v>413</v>
      </c>
      <c r="O141" s="33">
        <v>18</v>
      </c>
      <c r="P141" s="27"/>
      <c r="Q141" s="27"/>
      <c r="R141" s="27"/>
      <c r="S141" s="27"/>
      <c r="T141" s="35" t="s">
        <v>2305</v>
      </c>
      <c r="U141" s="35" t="s">
        <v>2306</v>
      </c>
    </row>
    <row r="142" spans="13:21">
      <c r="M142" s="31">
        <v>133</v>
      </c>
      <c r="N142" s="32" t="s">
        <v>938</v>
      </c>
      <c r="O142" s="33">
        <v>21</v>
      </c>
      <c r="P142" s="27"/>
      <c r="Q142" s="27"/>
      <c r="R142" s="27"/>
      <c r="S142" s="27"/>
      <c r="T142" s="35" t="s">
        <v>2307</v>
      </c>
      <c r="U142" s="35" t="s">
        <v>2308</v>
      </c>
    </row>
    <row r="143" spans="13:21">
      <c r="M143" s="31">
        <v>134</v>
      </c>
      <c r="N143" s="32" t="s">
        <v>1681</v>
      </c>
      <c r="O143" s="33">
        <v>17</v>
      </c>
      <c r="P143" s="27"/>
      <c r="Q143" s="27"/>
      <c r="R143" s="27"/>
      <c r="S143" s="27"/>
      <c r="T143" s="35" t="s">
        <v>2309</v>
      </c>
      <c r="U143" s="35" t="s">
        <v>2310</v>
      </c>
    </row>
    <row r="144" spans="13:21">
      <c r="M144" s="31">
        <v>135</v>
      </c>
      <c r="N144" s="32" t="s">
        <v>1130</v>
      </c>
      <c r="O144" s="33">
        <v>1</v>
      </c>
      <c r="P144" s="27"/>
      <c r="Q144" s="27"/>
      <c r="R144" s="27"/>
      <c r="S144" s="27"/>
      <c r="T144" s="35" t="s">
        <v>2311</v>
      </c>
      <c r="U144" s="35" t="s">
        <v>2312</v>
      </c>
    </row>
    <row r="145" spans="13:21">
      <c r="M145" s="31">
        <v>136</v>
      </c>
      <c r="N145" s="32" t="s">
        <v>134</v>
      </c>
      <c r="O145" s="33">
        <v>10</v>
      </c>
      <c r="P145" s="27"/>
      <c r="Q145" s="27"/>
      <c r="R145" s="27"/>
      <c r="S145" s="27"/>
      <c r="T145" s="35" t="s">
        <v>2313</v>
      </c>
      <c r="U145" s="35" t="s">
        <v>682</v>
      </c>
    </row>
    <row r="146" spans="13:21">
      <c r="M146" s="31">
        <v>137</v>
      </c>
      <c r="N146" s="32" t="s">
        <v>1628</v>
      </c>
      <c r="O146" s="33">
        <v>16</v>
      </c>
      <c r="P146" s="27"/>
      <c r="Q146" s="27"/>
      <c r="R146" s="27"/>
      <c r="S146" s="27"/>
      <c r="T146" s="35" t="s">
        <v>2314</v>
      </c>
      <c r="U146" s="35" t="s">
        <v>683</v>
      </c>
    </row>
    <row r="147" spans="13:21">
      <c r="M147" s="31">
        <v>138</v>
      </c>
      <c r="N147" s="32" t="s">
        <v>414</v>
      </c>
      <c r="O147" s="33">
        <v>18</v>
      </c>
      <c r="P147" s="27"/>
      <c r="Q147" s="27"/>
      <c r="R147" s="27"/>
      <c r="S147" s="27"/>
      <c r="T147" s="35" t="s">
        <v>2315</v>
      </c>
      <c r="U147" s="35" t="s">
        <v>2316</v>
      </c>
    </row>
    <row r="148" spans="13:21">
      <c r="M148" s="31">
        <v>139</v>
      </c>
      <c r="N148" s="32" t="s">
        <v>1534</v>
      </c>
      <c r="O148" s="33">
        <v>7</v>
      </c>
      <c r="P148" s="27"/>
      <c r="Q148" s="27"/>
      <c r="R148" s="27"/>
      <c r="S148" s="27"/>
      <c r="T148" s="35" t="s">
        <v>2317</v>
      </c>
      <c r="U148" s="35" t="s">
        <v>672</v>
      </c>
    </row>
    <row r="149" spans="13:21">
      <c r="M149" s="31">
        <v>140</v>
      </c>
      <c r="N149" s="32" t="s">
        <v>1967</v>
      </c>
      <c r="O149" s="33">
        <v>12</v>
      </c>
      <c r="P149" s="27"/>
      <c r="Q149" s="27"/>
      <c r="R149" s="27"/>
      <c r="S149" s="27"/>
      <c r="T149" s="35" t="s">
        <v>2318</v>
      </c>
      <c r="U149" s="35" t="s">
        <v>684</v>
      </c>
    </row>
    <row r="150" spans="13:21">
      <c r="M150" s="31">
        <v>141</v>
      </c>
      <c r="N150" s="32" t="s">
        <v>1629</v>
      </c>
      <c r="O150" s="33">
        <v>16</v>
      </c>
      <c r="P150" s="27"/>
      <c r="Q150" s="27"/>
      <c r="R150" s="27"/>
      <c r="S150" s="27"/>
      <c r="T150" s="35" t="s">
        <v>2319</v>
      </c>
      <c r="U150" s="35" t="s">
        <v>685</v>
      </c>
    </row>
    <row r="151" spans="13:21">
      <c r="M151" s="31">
        <v>144</v>
      </c>
      <c r="N151" s="32" t="s">
        <v>1535</v>
      </c>
      <c r="O151" s="33">
        <v>7</v>
      </c>
      <c r="P151" s="27"/>
      <c r="Q151" s="27"/>
      <c r="R151" s="27"/>
      <c r="S151" s="27"/>
      <c r="T151" s="35" t="s">
        <v>2320</v>
      </c>
      <c r="U151" s="35" t="s">
        <v>673</v>
      </c>
    </row>
    <row r="152" spans="13:21">
      <c r="M152" s="31">
        <v>145</v>
      </c>
      <c r="N152" s="32" t="s">
        <v>1508</v>
      </c>
      <c r="O152" s="33">
        <v>6</v>
      </c>
      <c r="P152" s="27"/>
      <c r="Q152" s="27"/>
      <c r="R152" s="27"/>
      <c r="S152" s="27"/>
      <c r="T152" s="35" t="s">
        <v>2321</v>
      </c>
      <c r="U152" s="35" t="s">
        <v>687</v>
      </c>
    </row>
    <row r="153" spans="13:21">
      <c r="M153" s="31">
        <v>146</v>
      </c>
      <c r="N153" s="32" t="s">
        <v>1162</v>
      </c>
      <c r="O153" s="33">
        <v>2</v>
      </c>
      <c r="P153" s="27"/>
      <c r="Q153" s="27"/>
      <c r="R153" s="27"/>
      <c r="S153" s="27"/>
      <c r="T153" s="35" t="s">
        <v>2322</v>
      </c>
      <c r="U153" s="35" t="s">
        <v>2323</v>
      </c>
    </row>
    <row r="154" spans="13:21">
      <c r="M154" s="31">
        <v>148</v>
      </c>
      <c r="N154" s="32" t="s">
        <v>1682</v>
      </c>
      <c r="O154" s="33">
        <v>17</v>
      </c>
      <c r="P154" s="27"/>
      <c r="Q154" s="27"/>
      <c r="R154" s="27"/>
      <c r="S154" s="27"/>
      <c r="T154" s="35" t="s">
        <v>2324</v>
      </c>
      <c r="U154" s="35" t="s">
        <v>2131</v>
      </c>
    </row>
    <row r="155" spans="13:21">
      <c r="M155" s="31">
        <v>149</v>
      </c>
      <c r="N155" s="32" t="s">
        <v>963</v>
      </c>
      <c r="O155" s="33">
        <v>3</v>
      </c>
      <c r="P155" s="27"/>
      <c r="Q155" s="27"/>
      <c r="R155" s="27"/>
      <c r="S155" s="27"/>
      <c r="T155" s="35" t="s">
        <v>2325</v>
      </c>
      <c r="U155" s="35" t="s">
        <v>2326</v>
      </c>
    </row>
    <row r="156" spans="13:21">
      <c r="M156" s="31">
        <v>150</v>
      </c>
      <c r="N156" s="32" t="s">
        <v>1688</v>
      </c>
      <c r="O156" s="33">
        <v>3</v>
      </c>
      <c r="P156" s="27"/>
      <c r="Q156" s="27"/>
      <c r="R156" s="27"/>
      <c r="S156" s="27"/>
      <c r="T156" s="35" t="s">
        <v>2327</v>
      </c>
      <c r="U156" s="35" t="s">
        <v>2132</v>
      </c>
    </row>
    <row r="157" spans="13:21">
      <c r="M157" s="31">
        <v>151</v>
      </c>
      <c r="N157" s="32" t="s">
        <v>298</v>
      </c>
      <c r="O157" s="33">
        <v>5</v>
      </c>
      <c r="P157" s="27"/>
      <c r="Q157" s="27"/>
      <c r="R157" s="27"/>
      <c r="S157" s="27"/>
      <c r="T157" s="35" t="s">
        <v>2328</v>
      </c>
      <c r="U157" s="35" t="s">
        <v>688</v>
      </c>
    </row>
    <row r="158" spans="13:21">
      <c r="M158" s="31">
        <v>152</v>
      </c>
      <c r="N158" s="32" t="s">
        <v>1163</v>
      </c>
      <c r="O158" s="33">
        <v>2</v>
      </c>
      <c r="P158" s="27"/>
      <c r="Q158" s="27"/>
      <c r="R158" s="27"/>
      <c r="S158" s="27"/>
      <c r="T158" s="35" t="s">
        <v>2329</v>
      </c>
      <c r="U158" s="35" t="s">
        <v>2330</v>
      </c>
    </row>
    <row r="159" spans="13:21">
      <c r="M159" s="31">
        <v>153</v>
      </c>
      <c r="N159" s="32" t="s">
        <v>1683</v>
      </c>
      <c r="O159" s="33">
        <v>17</v>
      </c>
      <c r="P159" s="27"/>
      <c r="Q159" s="27"/>
      <c r="R159" s="27"/>
      <c r="S159" s="27"/>
      <c r="T159" s="35" t="s">
        <v>2331</v>
      </c>
      <c r="U159" s="35" t="s">
        <v>689</v>
      </c>
    </row>
    <row r="160" spans="13:21">
      <c r="M160" s="31">
        <v>154</v>
      </c>
      <c r="N160" s="32" t="s">
        <v>1630</v>
      </c>
      <c r="O160" s="33">
        <v>16</v>
      </c>
      <c r="P160" s="27"/>
      <c r="Q160" s="27"/>
      <c r="R160" s="27"/>
      <c r="S160" s="27"/>
      <c r="T160" s="35" t="s">
        <v>2332</v>
      </c>
      <c r="U160" s="35" t="s">
        <v>2333</v>
      </c>
    </row>
    <row r="161" spans="13:21">
      <c r="M161" s="31">
        <v>155</v>
      </c>
      <c r="N161" s="32" t="s">
        <v>1684</v>
      </c>
      <c r="O161" s="33">
        <v>17</v>
      </c>
      <c r="P161" s="27"/>
      <c r="Q161" s="27"/>
      <c r="R161" s="27"/>
      <c r="S161" s="27"/>
      <c r="T161" s="35" t="s">
        <v>2334</v>
      </c>
      <c r="U161" s="35" t="s">
        <v>2133</v>
      </c>
    </row>
    <row r="162" spans="13:21">
      <c r="M162" s="31">
        <v>156</v>
      </c>
      <c r="N162" s="32" t="s">
        <v>1483</v>
      </c>
      <c r="O162" s="33">
        <v>5</v>
      </c>
      <c r="P162" s="27"/>
      <c r="Q162" s="27"/>
      <c r="R162" s="27"/>
      <c r="S162" s="27"/>
      <c r="T162" s="35" t="s">
        <v>2335</v>
      </c>
      <c r="U162" s="35" t="s">
        <v>2134</v>
      </c>
    </row>
    <row r="163" spans="13:21">
      <c r="M163" s="31">
        <v>158</v>
      </c>
      <c r="N163" s="32" t="s">
        <v>1131</v>
      </c>
      <c r="O163" s="33">
        <v>1</v>
      </c>
      <c r="P163" s="27"/>
      <c r="Q163" s="27"/>
      <c r="R163" s="27"/>
      <c r="S163" s="27"/>
      <c r="T163" s="35" t="s">
        <v>2336</v>
      </c>
      <c r="U163" s="35" t="s">
        <v>2135</v>
      </c>
    </row>
    <row r="164" spans="13:21">
      <c r="M164" s="31">
        <v>159</v>
      </c>
      <c r="N164" s="32" t="s">
        <v>1631</v>
      </c>
      <c r="O164" s="33">
        <v>16</v>
      </c>
      <c r="P164" s="27"/>
      <c r="Q164" s="27"/>
      <c r="R164" s="27"/>
      <c r="S164" s="27"/>
      <c r="T164" s="35" t="s">
        <v>2337</v>
      </c>
      <c r="U164" s="35" t="s">
        <v>1917</v>
      </c>
    </row>
    <row r="165" spans="13:21">
      <c r="M165" s="31">
        <v>161</v>
      </c>
      <c r="N165" s="32" t="s">
        <v>1536</v>
      </c>
      <c r="O165" s="33">
        <v>7</v>
      </c>
      <c r="P165" s="27"/>
      <c r="Q165" s="27"/>
      <c r="R165" s="27"/>
      <c r="S165" s="27"/>
      <c r="T165" s="35" t="s">
        <v>2338</v>
      </c>
      <c r="U165" s="35" t="s">
        <v>1918</v>
      </c>
    </row>
    <row r="166" spans="13:21">
      <c r="M166" s="31">
        <v>163</v>
      </c>
      <c r="N166" s="32" t="s">
        <v>1132</v>
      </c>
      <c r="O166" s="33">
        <v>1</v>
      </c>
      <c r="P166" s="27"/>
      <c r="Q166" s="27"/>
      <c r="R166" s="27"/>
      <c r="S166" s="27"/>
      <c r="T166" s="35" t="s">
        <v>2339</v>
      </c>
      <c r="U166" s="35" t="s">
        <v>2340</v>
      </c>
    </row>
    <row r="167" spans="13:21">
      <c r="M167" s="31">
        <v>164</v>
      </c>
      <c r="N167" s="32" t="s">
        <v>1949</v>
      </c>
      <c r="O167" s="33">
        <v>11</v>
      </c>
      <c r="P167" s="27"/>
      <c r="Q167" s="27"/>
      <c r="R167" s="27"/>
      <c r="S167" s="27"/>
      <c r="T167" s="35" t="s">
        <v>2341</v>
      </c>
      <c r="U167" s="35" t="s">
        <v>1919</v>
      </c>
    </row>
    <row r="168" spans="13:21">
      <c r="M168" s="31">
        <v>165</v>
      </c>
      <c r="N168" s="32" t="s">
        <v>1484</v>
      </c>
      <c r="O168" s="33">
        <v>5</v>
      </c>
      <c r="P168" s="27"/>
      <c r="Q168" s="27"/>
      <c r="R168" s="27"/>
      <c r="S168" s="27"/>
      <c r="T168" s="35" t="s">
        <v>2342</v>
      </c>
      <c r="U168" s="35" t="s">
        <v>1920</v>
      </c>
    </row>
    <row r="169" spans="13:21">
      <c r="M169" s="31">
        <v>166</v>
      </c>
      <c r="N169" s="32" t="s">
        <v>388</v>
      </c>
      <c r="O169" s="33">
        <v>16</v>
      </c>
      <c r="P169" s="27"/>
      <c r="Q169" s="27"/>
      <c r="R169" s="27"/>
      <c r="S169" s="27"/>
      <c r="T169" s="35" t="s">
        <v>2343</v>
      </c>
      <c r="U169" s="35" t="s">
        <v>1921</v>
      </c>
    </row>
    <row r="170" spans="13:21">
      <c r="M170" s="31">
        <v>167</v>
      </c>
      <c r="N170" s="32" t="s">
        <v>365</v>
      </c>
      <c r="O170" s="33">
        <v>13</v>
      </c>
      <c r="P170" s="27"/>
      <c r="Q170" s="27"/>
      <c r="R170" s="27"/>
      <c r="S170" s="27"/>
      <c r="T170" s="35" t="s">
        <v>2344</v>
      </c>
      <c r="U170" s="35" t="s">
        <v>2345</v>
      </c>
    </row>
    <row r="171" spans="13:21">
      <c r="M171" s="31">
        <v>168</v>
      </c>
      <c r="N171" s="32" t="s">
        <v>1689</v>
      </c>
      <c r="O171" s="33">
        <v>3</v>
      </c>
      <c r="P171" s="27"/>
      <c r="Q171" s="27"/>
      <c r="R171" s="27"/>
      <c r="S171" s="27"/>
      <c r="T171" s="35" t="s">
        <v>2346</v>
      </c>
      <c r="U171" s="35" t="s">
        <v>1609</v>
      </c>
    </row>
    <row r="172" spans="13:21">
      <c r="M172" s="31">
        <v>169</v>
      </c>
      <c r="N172" s="32" t="s">
        <v>1133</v>
      </c>
      <c r="O172" s="33">
        <v>1</v>
      </c>
      <c r="P172" s="27"/>
      <c r="Q172" s="27"/>
      <c r="R172" s="27"/>
      <c r="S172" s="27"/>
      <c r="T172" s="35" t="s">
        <v>2347</v>
      </c>
      <c r="U172" s="35" t="s">
        <v>2348</v>
      </c>
    </row>
    <row r="173" spans="13:21">
      <c r="M173" s="31">
        <v>170</v>
      </c>
      <c r="N173" s="32" t="s">
        <v>1649</v>
      </c>
      <c r="O173" s="33">
        <v>8</v>
      </c>
      <c r="P173" s="27"/>
      <c r="Q173" s="27"/>
      <c r="R173" s="27"/>
      <c r="S173" s="27"/>
      <c r="T173" s="35" t="s">
        <v>2349</v>
      </c>
      <c r="U173" s="35" t="s">
        <v>1610</v>
      </c>
    </row>
    <row r="174" spans="13:21">
      <c r="M174" s="31">
        <v>169</v>
      </c>
      <c r="N174" s="32" t="s">
        <v>1133</v>
      </c>
      <c r="O174" s="33">
        <v>1</v>
      </c>
      <c r="P174" s="27"/>
      <c r="Q174" s="27"/>
      <c r="R174" s="27"/>
      <c r="S174" s="27"/>
      <c r="T174" s="35" t="s">
        <v>2350</v>
      </c>
      <c r="U174" s="35" t="s">
        <v>2351</v>
      </c>
    </row>
    <row r="175" spans="13:21">
      <c r="M175" s="31">
        <v>170</v>
      </c>
      <c r="N175" s="32" t="s">
        <v>1649</v>
      </c>
      <c r="O175" s="33">
        <v>8</v>
      </c>
      <c r="P175" s="27"/>
      <c r="Q175" s="27"/>
      <c r="R175" s="27"/>
      <c r="S175" s="27"/>
      <c r="T175" s="35" t="s">
        <v>2352</v>
      </c>
      <c r="U175" s="35" t="s">
        <v>847</v>
      </c>
    </row>
    <row r="176" spans="13:21">
      <c r="M176" s="31">
        <v>171</v>
      </c>
      <c r="N176" s="32" t="s">
        <v>1403</v>
      </c>
      <c r="O176" s="33">
        <v>17</v>
      </c>
      <c r="P176" s="27"/>
      <c r="Q176" s="27"/>
      <c r="R176" s="27"/>
      <c r="S176" s="27"/>
      <c r="T176" s="35" t="s">
        <v>2353</v>
      </c>
      <c r="U176" s="35" t="s">
        <v>848</v>
      </c>
    </row>
    <row r="177" spans="13:21">
      <c r="M177" s="31">
        <v>172</v>
      </c>
      <c r="N177" s="32" t="s">
        <v>1708</v>
      </c>
      <c r="O177" s="33">
        <v>4</v>
      </c>
      <c r="P177" s="27"/>
      <c r="Q177" s="27"/>
      <c r="R177" s="27"/>
      <c r="S177" s="27"/>
      <c r="T177" s="35" t="s">
        <v>2354</v>
      </c>
      <c r="U177" s="35" t="s">
        <v>690</v>
      </c>
    </row>
    <row r="178" spans="13:21">
      <c r="M178" s="31">
        <v>173</v>
      </c>
      <c r="N178" s="32" t="s">
        <v>366</v>
      </c>
      <c r="O178" s="33">
        <v>13</v>
      </c>
      <c r="P178" s="27"/>
      <c r="Q178" s="27"/>
      <c r="R178" s="27"/>
      <c r="S178" s="27"/>
      <c r="T178" s="35" t="s">
        <v>2355</v>
      </c>
      <c r="U178" s="35" t="s">
        <v>2356</v>
      </c>
    </row>
    <row r="179" spans="13:21">
      <c r="M179" s="31">
        <v>175</v>
      </c>
      <c r="N179" s="32" t="s">
        <v>415</v>
      </c>
      <c r="O179" s="33">
        <v>18</v>
      </c>
      <c r="P179" s="27"/>
      <c r="Q179" s="27"/>
      <c r="R179" s="27"/>
      <c r="S179" s="27"/>
      <c r="T179" s="35" t="s">
        <v>2357</v>
      </c>
      <c r="U179" s="35" t="s">
        <v>1941</v>
      </c>
    </row>
    <row r="180" spans="13:21">
      <c r="M180" s="31">
        <v>176</v>
      </c>
      <c r="N180" s="32" t="s">
        <v>1537</v>
      </c>
      <c r="O180" s="33">
        <v>7</v>
      </c>
      <c r="P180" s="27"/>
      <c r="Q180" s="27"/>
      <c r="R180" s="27"/>
      <c r="S180" s="27"/>
      <c r="T180" s="35" t="s">
        <v>2358</v>
      </c>
      <c r="U180" s="35" t="s">
        <v>486</v>
      </c>
    </row>
    <row r="181" spans="13:21">
      <c r="M181" s="31">
        <v>177</v>
      </c>
      <c r="N181" s="32" t="s">
        <v>1950</v>
      </c>
      <c r="O181" s="33">
        <v>11</v>
      </c>
      <c r="P181" s="27"/>
      <c r="Q181" s="27"/>
      <c r="R181" s="27"/>
      <c r="S181" s="27"/>
      <c r="T181" s="35" t="s">
        <v>2359</v>
      </c>
      <c r="U181" s="35" t="s">
        <v>1942</v>
      </c>
    </row>
    <row r="182" spans="13:21">
      <c r="M182" s="31">
        <v>178</v>
      </c>
      <c r="N182" s="32" t="s">
        <v>1561</v>
      </c>
      <c r="O182" s="33">
        <v>9</v>
      </c>
      <c r="P182" s="27"/>
      <c r="Q182" s="27"/>
      <c r="R182" s="27"/>
      <c r="S182" s="27"/>
      <c r="T182" s="35" t="s">
        <v>2360</v>
      </c>
      <c r="U182" s="35" t="s">
        <v>2361</v>
      </c>
    </row>
    <row r="183" spans="13:21">
      <c r="M183" s="31">
        <v>179</v>
      </c>
      <c r="N183" s="32" t="s">
        <v>1709</v>
      </c>
      <c r="O183" s="33">
        <v>4</v>
      </c>
      <c r="P183" s="27"/>
      <c r="Q183" s="27"/>
      <c r="R183" s="27"/>
      <c r="S183" s="27"/>
      <c r="T183" s="35" t="s">
        <v>2362</v>
      </c>
      <c r="U183" s="35" t="s">
        <v>1236</v>
      </c>
    </row>
    <row r="184" spans="13:21">
      <c r="M184" s="31">
        <v>180</v>
      </c>
      <c r="N184" s="32" t="s">
        <v>1650</v>
      </c>
      <c r="O184" s="33">
        <v>8</v>
      </c>
      <c r="P184" s="27"/>
      <c r="Q184" s="27"/>
      <c r="R184" s="27"/>
      <c r="S184" s="27"/>
      <c r="T184" s="35" t="s">
        <v>2363</v>
      </c>
      <c r="U184" s="35" t="s">
        <v>2364</v>
      </c>
    </row>
    <row r="185" spans="13:21">
      <c r="M185" s="31">
        <v>181</v>
      </c>
      <c r="N185" s="32" t="s">
        <v>1404</v>
      </c>
      <c r="O185" s="33">
        <v>17</v>
      </c>
      <c r="P185" s="27"/>
      <c r="Q185" s="27"/>
      <c r="R185" s="27"/>
      <c r="S185" s="27"/>
      <c r="T185" s="35" t="s">
        <v>2365</v>
      </c>
      <c r="U185" s="35" t="s">
        <v>1237</v>
      </c>
    </row>
    <row r="186" spans="13:21">
      <c r="M186" s="31">
        <v>183</v>
      </c>
      <c r="N186" s="32" t="s">
        <v>805</v>
      </c>
      <c r="O186" s="33">
        <v>15</v>
      </c>
      <c r="P186" s="27"/>
      <c r="Q186" s="27"/>
      <c r="R186" s="27"/>
      <c r="S186" s="27"/>
      <c r="T186" s="35" t="s">
        <v>2366</v>
      </c>
      <c r="U186" s="35" t="s">
        <v>1943</v>
      </c>
    </row>
    <row r="187" spans="13:21">
      <c r="M187" s="31">
        <v>184</v>
      </c>
      <c r="N187" s="32" t="s">
        <v>806</v>
      </c>
      <c r="O187" s="33">
        <v>15</v>
      </c>
      <c r="P187" s="27"/>
      <c r="Q187" s="27"/>
      <c r="R187" s="27"/>
      <c r="S187" s="27"/>
      <c r="T187" s="35" t="s">
        <v>2367</v>
      </c>
      <c r="U187" s="35" t="s">
        <v>1944</v>
      </c>
    </row>
    <row r="188" spans="13:21">
      <c r="M188" s="31">
        <v>185</v>
      </c>
      <c r="N188" s="32" t="s">
        <v>1968</v>
      </c>
      <c r="O188" s="33">
        <v>12</v>
      </c>
      <c r="P188" s="27"/>
      <c r="Q188" s="27"/>
      <c r="R188" s="27"/>
      <c r="S188" s="27"/>
      <c r="T188" s="35" t="s">
        <v>2368</v>
      </c>
      <c r="U188" s="35" t="s">
        <v>1945</v>
      </c>
    </row>
    <row r="189" spans="13:21">
      <c r="M189" s="31">
        <v>186</v>
      </c>
      <c r="N189" s="32" t="s">
        <v>1651</v>
      </c>
      <c r="O189" s="33">
        <v>8</v>
      </c>
      <c r="P189" s="27"/>
      <c r="Q189" s="27"/>
      <c r="R189" s="27"/>
      <c r="S189" s="27"/>
      <c r="T189" s="35" t="s">
        <v>2369</v>
      </c>
      <c r="U189" s="35" t="s">
        <v>1946</v>
      </c>
    </row>
    <row r="190" spans="13:21">
      <c r="M190" s="31">
        <v>187</v>
      </c>
      <c r="N190" s="32" t="s">
        <v>1165</v>
      </c>
      <c r="O190" s="33">
        <v>2</v>
      </c>
      <c r="P190" s="27"/>
      <c r="Q190" s="27"/>
      <c r="R190" s="27"/>
      <c r="S190" s="27"/>
      <c r="T190" s="35" t="s">
        <v>2370</v>
      </c>
      <c r="U190" s="35" t="s">
        <v>1238</v>
      </c>
    </row>
    <row r="191" spans="13:21">
      <c r="M191" s="31">
        <v>189</v>
      </c>
      <c r="N191" s="32" t="s">
        <v>1485</v>
      </c>
      <c r="O191" s="33">
        <v>5</v>
      </c>
      <c r="P191" s="27"/>
      <c r="Q191" s="27"/>
      <c r="R191" s="27"/>
      <c r="S191" s="27"/>
      <c r="T191" s="35" t="s">
        <v>2371</v>
      </c>
      <c r="U191" s="35" t="s">
        <v>1239</v>
      </c>
    </row>
    <row r="192" spans="13:21">
      <c r="M192" s="31">
        <v>190</v>
      </c>
      <c r="N192" s="32" t="s">
        <v>1134</v>
      </c>
      <c r="O192" s="33">
        <v>1</v>
      </c>
      <c r="P192" s="27"/>
      <c r="Q192" s="27"/>
      <c r="R192" s="27"/>
      <c r="S192" s="27"/>
      <c r="T192" s="35" t="s">
        <v>2372</v>
      </c>
      <c r="U192" s="35" t="s">
        <v>1982</v>
      </c>
    </row>
    <row r="193" spans="13:21">
      <c r="M193" s="31">
        <v>192</v>
      </c>
      <c r="N193" s="32" t="s">
        <v>1405</v>
      </c>
      <c r="O193" s="33">
        <v>17</v>
      </c>
      <c r="P193" s="27"/>
      <c r="Q193" s="27"/>
      <c r="R193" s="27"/>
      <c r="S193" s="27"/>
      <c r="T193" s="35" t="s">
        <v>2373</v>
      </c>
      <c r="U193" s="35" t="s">
        <v>1240</v>
      </c>
    </row>
    <row r="194" spans="13:21">
      <c r="M194" s="31">
        <v>193</v>
      </c>
      <c r="N194" s="32" t="s">
        <v>1135</v>
      </c>
      <c r="O194" s="33">
        <v>1</v>
      </c>
      <c r="P194" s="27"/>
      <c r="Q194" s="27"/>
      <c r="R194" s="27"/>
      <c r="S194" s="27"/>
      <c r="T194" s="35" t="s">
        <v>2374</v>
      </c>
      <c r="U194" s="35" t="s">
        <v>1075</v>
      </c>
    </row>
    <row r="195" spans="13:21">
      <c r="M195" s="31">
        <v>194</v>
      </c>
      <c r="N195" s="32" t="s">
        <v>1511</v>
      </c>
      <c r="O195" s="33">
        <v>6</v>
      </c>
      <c r="P195" s="27"/>
      <c r="Q195" s="27"/>
      <c r="R195" s="27"/>
      <c r="S195" s="27"/>
      <c r="T195" s="35" t="s">
        <v>2375</v>
      </c>
      <c r="U195" s="35" t="s">
        <v>2376</v>
      </c>
    </row>
    <row r="196" spans="13:21">
      <c r="M196" s="31">
        <v>195</v>
      </c>
      <c r="N196" s="32" t="s">
        <v>1480</v>
      </c>
      <c r="O196" s="33">
        <v>14</v>
      </c>
      <c r="P196" s="27"/>
      <c r="Q196" s="27"/>
      <c r="R196" s="27"/>
      <c r="S196" s="27"/>
      <c r="T196" s="35" t="s">
        <v>2377</v>
      </c>
      <c r="U196" s="35" t="s">
        <v>1072</v>
      </c>
    </row>
    <row r="197" spans="13:21">
      <c r="M197" s="31">
        <v>196</v>
      </c>
      <c r="N197" s="32" t="s">
        <v>807</v>
      </c>
      <c r="O197" s="33">
        <v>15</v>
      </c>
      <c r="P197" s="27"/>
      <c r="Q197" s="27"/>
      <c r="R197" s="27"/>
      <c r="S197" s="27"/>
      <c r="T197" s="35" t="s">
        <v>2378</v>
      </c>
      <c r="U197" s="35" t="s">
        <v>1999</v>
      </c>
    </row>
    <row r="198" spans="13:21">
      <c r="M198" s="31">
        <v>197</v>
      </c>
      <c r="N198" s="32" t="s">
        <v>1406</v>
      </c>
      <c r="O198" s="33">
        <v>17</v>
      </c>
      <c r="P198" s="27"/>
      <c r="Q198" s="27"/>
      <c r="R198" s="27"/>
      <c r="S198" s="27"/>
      <c r="T198" s="35" t="s">
        <v>2379</v>
      </c>
      <c r="U198" s="35" t="s">
        <v>2000</v>
      </c>
    </row>
    <row r="199" spans="13:21">
      <c r="M199" s="31">
        <v>198</v>
      </c>
      <c r="N199" s="32" t="s">
        <v>1363</v>
      </c>
      <c r="O199" s="33">
        <v>19</v>
      </c>
      <c r="P199" s="27"/>
      <c r="Q199" s="27"/>
      <c r="R199" s="27"/>
      <c r="S199" s="27"/>
      <c r="T199" s="35" t="s">
        <v>2380</v>
      </c>
      <c r="U199" s="35" t="s">
        <v>1859</v>
      </c>
    </row>
    <row r="200" spans="13:21">
      <c r="M200" s="31">
        <v>199</v>
      </c>
      <c r="N200" s="32" t="s">
        <v>1538</v>
      </c>
      <c r="O200" s="33">
        <v>7</v>
      </c>
      <c r="P200" s="27"/>
      <c r="Q200" s="27"/>
      <c r="R200" s="27"/>
      <c r="S200" s="27"/>
      <c r="T200" s="35" t="s">
        <v>2381</v>
      </c>
      <c r="U200" s="35" t="s">
        <v>2382</v>
      </c>
    </row>
    <row r="201" spans="13:21">
      <c r="M201" s="31">
        <v>200</v>
      </c>
      <c r="N201" s="32" t="s">
        <v>1166</v>
      </c>
      <c r="O201" s="33">
        <v>2</v>
      </c>
      <c r="P201" s="27"/>
      <c r="Q201" s="27"/>
      <c r="R201" s="27"/>
      <c r="S201" s="27"/>
      <c r="T201" s="35" t="s">
        <v>2383</v>
      </c>
      <c r="U201" s="35" t="s">
        <v>2001</v>
      </c>
    </row>
    <row r="202" spans="13:21">
      <c r="M202" s="31">
        <v>201</v>
      </c>
      <c r="N202" s="32" t="s">
        <v>1512</v>
      </c>
      <c r="O202" s="33">
        <v>6</v>
      </c>
      <c r="P202" s="27"/>
      <c r="Q202" s="27"/>
      <c r="R202" s="27"/>
      <c r="S202" s="27"/>
      <c r="T202" s="35" t="s">
        <v>2384</v>
      </c>
      <c r="U202" s="35" t="s">
        <v>2002</v>
      </c>
    </row>
    <row r="203" spans="13:21">
      <c r="M203" s="31">
        <v>202</v>
      </c>
      <c r="N203" s="32" t="s">
        <v>1513</v>
      </c>
      <c r="O203" s="33">
        <v>6</v>
      </c>
      <c r="P203" s="27"/>
      <c r="Q203" s="27"/>
      <c r="R203" s="27"/>
      <c r="S203" s="27"/>
      <c r="T203" s="35" t="s">
        <v>2385</v>
      </c>
      <c r="U203" s="35" t="s">
        <v>1860</v>
      </c>
    </row>
    <row r="204" spans="13:21">
      <c r="M204" s="31">
        <v>203</v>
      </c>
      <c r="N204" s="32" t="s">
        <v>1514</v>
      </c>
      <c r="O204" s="33">
        <v>6</v>
      </c>
      <c r="P204" s="27"/>
      <c r="Q204" s="27"/>
      <c r="R204" s="27"/>
      <c r="S204" s="27"/>
      <c r="T204" s="35" t="s">
        <v>2386</v>
      </c>
      <c r="U204" s="35" t="s">
        <v>1861</v>
      </c>
    </row>
    <row r="205" spans="13:21">
      <c r="M205" s="31">
        <v>204</v>
      </c>
      <c r="N205" s="32" t="s">
        <v>1364</v>
      </c>
      <c r="O205" s="33">
        <v>19</v>
      </c>
      <c r="P205" s="27"/>
      <c r="Q205" s="27"/>
      <c r="R205" s="27"/>
      <c r="S205" s="27"/>
      <c r="T205" s="35" t="s">
        <v>2387</v>
      </c>
      <c r="U205" s="35" t="s">
        <v>2388</v>
      </c>
    </row>
    <row r="206" spans="13:21">
      <c r="M206" s="31">
        <v>205</v>
      </c>
      <c r="N206" s="32" t="s">
        <v>1481</v>
      </c>
      <c r="O206" s="33">
        <v>14</v>
      </c>
      <c r="P206" s="27"/>
      <c r="Q206" s="27"/>
      <c r="R206" s="27"/>
      <c r="S206" s="27"/>
      <c r="T206" s="35" t="s">
        <v>2389</v>
      </c>
      <c r="U206" s="35" t="s">
        <v>2390</v>
      </c>
    </row>
    <row r="207" spans="13:21">
      <c r="M207" s="31">
        <v>206</v>
      </c>
      <c r="N207" s="32" t="s">
        <v>387</v>
      </c>
      <c r="O207" s="33">
        <v>20</v>
      </c>
      <c r="P207" s="27"/>
      <c r="Q207" s="27"/>
      <c r="R207" s="27"/>
      <c r="S207" s="27"/>
      <c r="T207" s="35" t="s">
        <v>2391</v>
      </c>
      <c r="U207" s="35" t="s">
        <v>2003</v>
      </c>
    </row>
    <row r="208" spans="13:21">
      <c r="M208" s="31">
        <v>208</v>
      </c>
      <c r="N208" s="32" t="s">
        <v>1167</v>
      </c>
      <c r="O208" s="33">
        <v>2</v>
      </c>
      <c r="P208" s="27"/>
      <c r="Q208" s="27"/>
      <c r="R208" s="27"/>
      <c r="S208" s="27"/>
      <c r="T208" s="35" t="s">
        <v>2392</v>
      </c>
      <c r="U208" s="35" t="s">
        <v>1862</v>
      </c>
    </row>
    <row r="209" spans="13:21">
      <c r="M209" s="31">
        <v>209</v>
      </c>
      <c r="N209" s="32" t="s">
        <v>1653</v>
      </c>
      <c r="O209" s="33">
        <v>8</v>
      </c>
      <c r="P209" s="27"/>
      <c r="Q209" s="27"/>
      <c r="R209" s="27"/>
      <c r="S209" s="27"/>
      <c r="T209" s="35" t="s">
        <v>2393</v>
      </c>
      <c r="U209" s="35" t="s">
        <v>248</v>
      </c>
    </row>
    <row r="210" spans="13:21">
      <c r="M210" s="31">
        <v>211</v>
      </c>
      <c r="N210" s="32" t="s">
        <v>1168</v>
      </c>
      <c r="O210" s="33">
        <v>2</v>
      </c>
      <c r="P210" s="27"/>
      <c r="Q210" s="27"/>
      <c r="R210" s="27"/>
      <c r="S210" s="27"/>
      <c r="T210" s="35" t="s">
        <v>2394</v>
      </c>
      <c r="U210" s="35" t="s">
        <v>249</v>
      </c>
    </row>
    <row r="211" spans="13:21">
      <c r="M211" s="31">
        <v>212</v>
      </c>
      <c r="N211" s="32" t="s">
        <v>1169</v>
      </c>
      <c r="O211" s="33">
        <v>2</v>
      </c>
      <c r="P211" s="27"/>
      <c r="Q211" s="27"/>
      <c r="R211" s="27"/>
      <c r="S211" s="27"/>
      <c r="T211" s="35" t="s">
        <v>2395</v>
      </c>
      <c r="U211" s="35" t="s">
        <v>2396</v>
      </c>
    </row>
    <row r="212" spans="13:21">
      <c r="M212" s="31">
        <v>213</v>
      </c>
      <c r="N212" s="32" t="s">
        <v>1138</v>
      </c>
      <c r="O212" s="33">
        <v>1</v>
      </c>
      <c r="P212" s="27"/>
      <c r="Q212" s="27"/>
      <c r="R212" s="27"/>
      <c r="S212" s="27"/>
      <c r="T212" s="35" t="s">
        <v>2397</v>
      </c>
      <c r="U212" s="35" t="s">
        <v>250</v>
      </c>
    </row>
    <row r="213" spans="13:21">
      <c r="M213" s="31">
        <v>214</v>
      </c>
      <c r="N213" s="32" t="s">
        <v>1515</v>
      </c>
      <c r="O213" s="33">
        <v>6</v>
      </c>
      <c r="P213" s="27"/>
      <c r="Q213" s="27"/>
      <c r="R213" s="27"/>
      <c r="S213" s="27"/>
      <c r="T213" s="35" t="s">
        <v>2398</v>
      </c>
      <c r="U213" s="35" t="s">
        <v>251</v>
      </c>
    </row>
    <row r="214" spans="13:21">
      <c r="M214" s="31">
        <v>215</v>
      </c>
      <c r="N214" s="32" t="s">
        <v>1654</v>
      </c>
      <c r="O214" s="33">
        <v>8</v>
      </c>
      <c r="P214" s="27"/>
      <c r="Q214" s="27"/>
      <c r="R214" s="27"/>
      <c r="S214" s="27"/>
      <c r="T214" s="35" t="s">
        <v>2399</v>
      </c>
      <c r="U214" s="35" t="s">
        <v>2400</v>
      </c>
    </row>
    <row r="215" spans="13:21">
      <c r="M215" s="31">
        <v>216</v>
      </c>
      <c r="N215" s="32" t="s">
        <v>1710</v>
      </c>
      <c r="O215" s="33">
        <v>4</v>
      </c>
      <c r="P215" s="27"/>
      <c r="Q215" s="27"/>
      <c r="R215" s="27"/>
      <c r="S215" s="27"/>
      <c r="T215" s="35" t="s">
        <v>2401</v>
      </c>
      <c r="U215" s="35" t="s">
        <v>2402</v>
      </c>
    </row>
    <row r="216" spans="13:21">
      <c r="M216" s="31">
        <v>217</v>
      </c>
      <c r="N216" s="32" t="s">
        <v>418</v>
      </c>
      <c r="O216" s="33">
        <v>18</v>
      </c>
      <c r="P216" s="27"/>
      <c r="Q216" s="27"/>
      <c r="R216" s="27"/>
      <c r="S216" s="27"/>
      <c r="T216" s="35" t="s">
        <v>2403</v>
      </c>
      <c r="U216" s="35" t="s">
        <v>1863</v>
      </c>
    </row>
    <row r="217" spans="13:21">
      <c r="M217" s="31">
        <v>219</v>
      </c>
      <c r="N217" s="32" t="s">
        <v>1365</v>
      </c>
      <c r="O217" s="33">
        <v>19</v>
      </c>
      <c r="P217" s="27"/>
      <c r="Q217" s="27"/>
      <c r="R217" s="27"/>
      <c r="S217" s="27"/>
      <c r="T217" s="35" t="s">
        <v>2404</v>
      </c>
      <c r="U217" s="35" t="s">
        <v>1864</v>
      </c>
    </row>
    <row r="218" spans="13:21">
      <c r="M218" s="31">
        <v>220</v>
      </c>
      <c r="N218" s="32" t="s">
        <v>1690</v>
      </c>
      <c r="O218" s="33">
        <v>3</v>
      </c>
      <c r="P218" s="27"/>
      <c r="Q218" s="27"/>
      <c r="R218" s="27"/>
      <c r="S218" s="27"/>
      <c r="T218" s="35" t="s">
        <v>2405</v>
      </c>
      <c r="U218" s="35" t="s">
        <v>252</v>
      </c>
    </row>
    <row r="219" spans="13:21">
      <c r="M219" s="31">
        <v>221</v>
      </c>
      <c r="N219" s="32" t="s">
        <v>1951</v>
      </c>
      <c r="O219" s="33">
        <v>11</v>
      </c>
      <c r="P219" s="27"/>
      <c r="Q219" s="27"/>
      <c r="R219" s="27"/>
      <c r="S219" s="27"/>
      <c r="T219" s="35" t="s">
        <v>2406</v>
      </c>
      <c r="U219" s="35" t="s">
        <v>1865</v>
      </c>
    </row>
    <row r="220" spans="13:21">
      <c r="M220" s="31">
        <v>222</v>
      </c>
      <c r="N220" s="32" t="s">
        <v>419</v>
      </c>
      <c r="O220" s="33">
        <v>18</v>
      </c>
      <c r="P220" s="27"/>
      <c r="Q220" s="27"/>
      <c r="R220" s="27"/>
      <c r="S220" s="27"/>
      <c r="T220" s="35" t="s">
        <v>2407</v>
      </c>
      <c r="U220" s="35" t="s">
        <v>1866</v>
      </c>
    </row>
    <row r="221" spans="13:21">
      <c r="M221" s="31">
        <v>223</v>
      </c>
      <c r="N221" s="32" t="s">
        <v>420</v>
      </c>
      <c r="O221" s="33">
        <v>18</v>
      </c>
      <c r="P221" s="27"/>
      <c r="Q221" s="27"/>
      <c r="R221" s="27"/>
      <c r="S221" s="27"/>
      <c r="T221" s="35" t="s">
        <v>2408</v>
      </c>
      <c r="U221" s="35" t="s">
        <v>955</v>
      </c>
    </row>
    <row r="222" spans="13:21">
      <c r="M222" s="31">
        <v>225</v>
      </c>
      <c r="N222" s="32" t="s">
        <v>1711</v>
      </c>
      <c r="O222" s="33">
        <v>4</v>
      </c>
      <c r="P222" s="27"/>
      <c r="Q222" s="27"/>
      <c r="R222" s="27"/>
      <c r="S222" s="27"/>
      <c r="T222" s="35" t="s">
        <v>2409</v>
      </c>
      <c r="U222" s="35" t="s">
        <v>1867</v>
      </c>
    </row>
    <row r="223" spans="13:21">
      <c r="M223" s="31">
        <v>226</v>
      </c>
      <c r="N223" s="32" t="s">
        <v>1366</v>
      </c>
      <c r="O223" s="33">
        <v>19</v>
      </c>
      <c r="P223" s="27"/>
      <c r="Q223" s="27"/>
      <c r="R223" s="27"/>
      <c r="S223" s="27"/>
      <c r="T223" s="35" t="s">
        <v>2410</v>
      </c>
      <c r="U223" s="35" t="s">
        <v>1868</v>
      </c>
    </row>
    <row r="224" spans="13:21">
      <c r="M224" s="31">
        <v>227</v>
      </c>
      <c r="N224" s="32" t="s">
        <v>1516</v>
      </c>
      <c r="O224" s="33">
        <v>6</v>
      </c>
      <c r="P224" s="27"/>
      <c r="Q224" s="27"/>
      <c r="R224" s="27"/>
      <c r="S224" s="27"/>
      <c r="T224" s="35" t="s">
        <v>2411</v>
      </c>
      <c r="U224" s="35" t="s">
        <v>956</v>
      </c>
    </row>
    <row r="225" spans="13:21">
      <c r="M225" s="31">
        <v>228</v>
      </c>
      <c r="N225" s="32" t="s">
        <v>1691</v>
      </c>
      <c r="O225" s="33">
        <v>3</v>
      </c>
      <c r="P225" s="27"/>
      <c r="Q225" s="27"/>
      <c r="R225" s="27"/>
      <c r="S225" s="27"/>
      <c r="T225" s="35" t="s">
        <v>2412</v>
      </c>
      <c r="U225" s="35" t="s">
        <v>957</v>
      </c>
    </row>
    <row r="226" spans="13:21">
      <c r="M226" s="31">
        <v>229</v>
      </c>
      <c r="N226" s="32" t="s">
        <v>1486</v>
      </c>
      <c r="O226" s="33">
        <v>5</v>
      </c>
      <c r="P226" s="27"/>
      <c r="Q226" s="27"/>
      <c r="R226" s="27"/>
      <c r="S226" s="27"/>
      <c r="T226" s="35" t="s">
        <v>2413</v>
      </c>
      <c r="U226" s="35" t="s">
        <v>1893</v>
      </c>
    </row>
    <row r="227" spans="13:21">
      <c r="M227" s="31">
        <v>230</v>
      </c>
      <c r="N227" s="32" t="s">
        <v>788</v>
      </c>
      <c r="O227" s="33">
        <v>14</v>
      </c>
      <c r="P227" s="27"/>
      <c r="Q227" s="27"/>
      <c r="R227" s="27"/>
      <c r="S227" s="27"/>
      <c r="T227" s="35" t="s">
        <v>2414</v>
      </c>
      <c r="U227" s="35" t="s">
        <v>1894</v>
      </c>
    </row>
    <row r="228" spans="13:21">
      <c r="M228" s="31">
        <v>231</v>
      </c>
      <c r="N228" s="32" t="s">
        <v>1952</v>
      </c>
      <c r="O228" s="33">
        <v>11</v>
      </c>
      <c r="P228" s="27"/>
      <c r="Q228" s="27"/>
      <c r="R228" s="27"/>
      <c r="S228" s="27"/>
      <c r="T228" s="35" t="s">
        <v>2415</v>
      </c>
      <c r="U228" s="35" t="s">
        <v>2416</v>
      </c>
    </row>
    <row r="229" spans="13:21">
      <c r="M229" s="31">
        <v>232</v>
      </c>
      <c r="N229" s="32" t="s">
        <v>1692</v>
      </c>
      <c r="O229" s="33">
        <v>3</v>
      </c>
      <c r="P229" s="27"/>
      <c r="Q229" s="27"/>
      <c r="R229" s="27"/>
      <c r="S229" s="27"/>
      <c r="T229" s="35" t="s">
        <v>2417</v>
      </c>
      <c r="U229" s="35" t="s">
        <v>2418</v>
      </c>
    </row>
    <row r="230" spans="13:21">
      <c r="M230" s="31">
        <v>234</v>
      </c>
      <c r="N230" s="32" t="s">
        <v>368</v>
      </c>
      <c r="O230" s="33">
        <v>13</v>
      </c>
      <c r="P230" s="27"/>
      <c r="Q230" s="27"/>
      <c r="R230" s="27"/>
      <c r="S230" s="27"/>
      <c r="T230" s="35" t="s">
        <v>2419</v>
      </c>
      <c r="U230" s="35" t="s">
        <v>889</v>
      </c>
    </row>
    <row r="231" spans="13:21">
      <c r="M231" s="31">
        <v>235</v>
      </c>
      <c r="N231" s="32" t="s">
        <v>421</v>
      </c>
      <c r="O231" s="33">
        <v>18</v>
      </c>
      <c r="P231" s="27"/>
      <c r="Q231" s="27"/>
      <c r="R231" s="27"/>
      <c r="S231" s="27"/>
      <c r="T231" s="35" t="s">
        <v>2420</v>
      </c>
      <c r="U231" s="35" t="s">
        <v>2421</v>
      </c>
    </row>
    <row r="232" spans="13:21">
      <c r="M232" s="31">
        <v>236</v>
      </c>
      <c r="N232" s="32" t="s">
        <v>1171</v>
      </c>
      <c r="O232" s="33">
        <v>2</v>
      </c>
      <c r="P232" s="27"/>
      <c r="Q232" s="27"/>
      <c r="R232" s="27"/>
      <c r="S232" s="27"/>
      <c r="T232" s="35" t="s">
        <v>2422</v>
      </c>
      <c r="U232" s="35" t="s">
        <v>2423</v>
      </c>
    </row>
    <row r="233" spans="13:21">
      <c r="M233" s="31">
        <v>237</v>
      </c>
      <c r="N233" s="32" t="s">
        <v>1655</v>
      </c>
      <c r="O233" s="33">
        <v>8</v>
      </c>
      <c r="P233" s="27"/>
      <c r="Q233" s="27"/>
      <c r="R233" s="27"/>
      <c r="S233" s="27"/>
      <c r="T233" s="35" t="s">
        <v>2424</v>
      </c>
      <c r="U233" s="35" t="s">
        <v>2425</v>
      </c>
    </row>
    <row r="234" spans="13:21">
      <c r="M234" s="31">
        <v>239</v>
      </c>
      <c r="N234" s="32" t="s">
        <v>389</v>
      </c>
      <c r="O234" s="33">
        <v>16</v>
      </c>
      <c r="P234" s="27"/>
      <c r="Q234" s="27"/>
      <c r="R234" s="27"/>
      <c r="S234" s="27"/>
      <c r="T234" s="35" t="s">
        <v>2426</v>
      </c>
      <c r="U234" s="35" t="s">
        <v>890</v>
      </c>
    </row>
    <row r="235" spans="13:21">
      <c r="M235" s="31">
        <v>240</v>
      </c>
      <c r="N235" s="32" t="s">
        <v>1562</v>
      </c>
      <c r="O235" s="33">
        <v>9</v>
      </c>
      <c r="P235" s="27"/>
      <c r="Q235" s="27"/>
      <c r="R235" s="27"/>
      <c r="S235" s="27"/>
      <c r="T235" s="35" t="s">
        <v>2427</v>
      </c>
      <c r="U235" s="35" t="s">
        <v>2428</v>
      </c>
    </row>
    <row r="236" spans="13:21">
      <c r="M236" s="31">
        <v>242</v>
      </c>
      <c r="N236" s="32" t="s">
        <v>1656</v>
      </c>
      <c r="O236" s="33">
        <v>8</v>
      </c>
      <c r="P236" s="27"/>
      <c r="Q236" s="27"/>
      <c r="R236" s="27"/>
      <c r="S236" s="27"/>
      <c r="T236" s="35" t="s">
        <v>2429</v>
      </c>
      <c r="U236" s="35" t="s">
        <v>274</v>
      </c>
    </row>
    <row r="237" spans="13:21">
      <c r="M237" s="31">
        <v>243</v>
      </c>
      <c r="N237" s="32" t="s">
        <v>1409</v>
      </c>
      <c r="O237" s="33">
        <v>17</v>
      </c>
      <c r="P237" s="27"/>
      <c r="Q237" s="27"/>
      <c r="R237" s="27"/>
      <c r="S237" s="27"/>
      <c r="T237" s="35" t="s">
        <v>2430</v>
      </c>
      <c r="U237" s="35" t="s">
        <v>1902</v>
      </c>
    </row>
    <row r="238" spans="13:21">
      <c r="M238" s="31">
        <v>244</v>
      </c>
      <c r="N238" s="32" t="s">
        <v>1488</v>
      </c>
      <c r="O238" s="33">
        <v>5</v>
      </c>
      <c r="P238" s="27"/>
      <c r="Q238" s="27"/>
      <c r="R238" s="27"/>
      <c r="S238" s="27"/>
      <c r="T238" s="35" t="s">
        <v>2431</v>
      </c>
      <c r="U238" s="35" t="s">
        <v>2432</v>
      </c>
    </row>
    <row r="239" spans="13:21">
      <c r="M239" s="31">
        <v>245</v>
      </c>
      <c r="N239" s="32" t="s">
        <v>135</v>
      </c>
      <c r="O239" s="33">
        <v>10</v>
      </c>
      <c r="P239" s="27"/>
      <c r="Q239" s="27"/>
      <c r="R239" s="27"/>
      <c r="S239" s="27"/>
      <c r="T239" s="35" t="s">
        <v>2433</v>
      </c>
      <c r="U239" s="35" t="s">
        <v>891</v>
      </c>
    </row>
    <row r="240" spans="13:21">
      <c r="M240" s="31">
        <v>246</v>
      </c>
      <c r="N240" s="32" t="s">
        <v>422</v>
      </c>
      <c r="O240" s="33">
        <v>18</v>
      </c>
      <c r="P240" s="27"/>
      <c r="Q240" s="27"/>
      <c r="R240" s="27"/>
      <c r="S240" s="27"/>
      <c r="T240" s="35" t="s">
        <v>2434</v>
      </c>
      <c r="U240" s="35" t="s">
        <v>892</v>
      </c>
    </row>
    <row r="241" spans="13:21">
      <c r="M241" s="31">
        <v>247</v>
      </c>
      <c r="N241" s="32" t="s">
        <v>1487</v>
      </c>
      <c r="O241" s="33">
        <v>5</v>
      </c>
      <c r="P241" s="27"/>
      <c r="Q241" s="27"/>
      <c r="R241" s="27"/>
      <c r="S241" s="27"/>
      <c r="T241" s="35" t="s">
        <v>2435</v>
      </c>
      <c r="U241" s="35" t="s">
        <v>893</v>
      </c>
    </row>
    <row r="242" spans="13:21">
      <c r="M242" s="31">
        <v>248</v>
      </c>
      <c r="N242" s="32" t="s">
        <v>1172</v>
      </c>
      <c r="O242" s="33">
        <v>2</v>
      </c>
      <c r="P242" s="27"/>
      <c r="Q242" s="27"/>
      <c r="R242" s="27"/>
      <c r="S242" s="27"/>
      <c r="T242" s="35" t="s">
        <v>2436</v>
      </c>
      <c r="U242" s="35" t="s">
        <v>894</v>
      </c>
    </row>
    <row r="243" spans="13:21">
      <c r="M243" s="31">
        <v>249</v>
      </c>
      <c r="N243" s="32" t="s">
        <v>1410</v>
      </c>
      <c r="O243" s="33">
        <v>17</v>
      </c>
      <c r="P243" s="27"/>
      <c r="Q243" s="27"/>
      <c r="R243" s="27"/>
      <c r="S243" s="27"/>
      <c r="T243" s="35" t="s">
        <v>2437</v>
      </c>
      <c r="U243" s="35" t="s">
        <v>2438</v>
      </c>
    </row>
    <row r="244" spans="13:21">
      <c r="M244" s="31">
        <v>250</v>
      </c>
      <c r="N244" s="32" t="s">
        <v>1895</v>
      </c>
      <c r="O244" s="33">
        <v>20</v>
      </c>
      <c r="P244" s="27"/>
      <c r="Q244" s="27"/>
      <c r="R244" s="27"/>
      <c r="S244" s="27"/>
      <c r="T244" s="35" t="s">
        <v>2439</v>
      </c>
      <c r="U244" s="35" t="s">
        <v>895</v>
      </c>
    </row>
    <row r="245" spans="13:21">
      <c r="M245" s="31">
        <v>251</v>
      </c>
      <c r="N245" s="32" t="s">
        <v>1489</v>
      </c>
      <c r="O245" s="33">
        <v>5</v>
      </c>
      <c r="P245" s="27"/>
      <c r="Q245" s="27"/>
      <c r="R245" s="27"/>
      <c r="S245" s="27"/>
      <c r="T245" s="35" t="s">
        <v>2440</v>
      </c>
      <c r="U245" s="35" t="s">
        <v>896</v>
      </c>
    </row>
    <row r="246" spans="13:21">
      <c r="M246" s="31">
        <v>252</v>
      </c>
      <c r="N246" s="32" t="s">
        <v>1657</v>
      </c>
      <c r="O246" s="33">
        <v>8</v>
      </c>
      <c r="P246" s="27"/>
      <c r="Q246" s="27"/>
      <c r="R246" s="27"/>
      <c r="S246" s="27"/>
      <c r="T246" s="35" t="s">
        <v>2441</v>
      </c>
      <c r="U246" s="35" t="s">
        <v>897</v>
      </c>
    </row>
    <row r="247" spans="13:21">
      <c r="M247" s="31">
        <v>253</v>
      </c>
      <c r="N247" s="32" t="s">
        <v>1658</v>
      </c>
      <c r="O247" s="33">
        <v>8</v>
      </c>
      <c r="P247" s="27"/>
      <c r="Q247" s="27"/>
      <c r="R247" s="27"/>
      <c r="S247" s="27"/>
      <c r="T247" s="35" t="s">
        <v>2442</v>
      </c>
      <c r="U247" s="35" t="s">
        <v>898</v>
      </c>
    </row>
    <row r="248" spans="13:21">
      <c r="M248" s="31">
        <v>254</v>
      </c>
      <c r="N248" s="32" t="s">
        <v>423</v>
      </c>
      <c r="O248" s="33">
        <v>18</v>
      </c>
      <c r="P248" s="27"/>
      <c r="Q248" s="27"/>
      <c r="R248" s="27"/>
      <c r="S248" s="27"/>
      <c r="T248" s="35" t="s">
        <v>2443</v>
      </c>
      <c r="U248" s="35" t="s">
        <v>899</v>
      </c>
    </row>
    <row r="249" spans="13:21">
      <c r="M249" s="31">
        <v>256</v>
      </c>
      <c r="N249" s="32" t="s">
        <v>1297</v>
      </c>
      <c r="O249" s="33">
        <v>2</v>
      </c>
      <c r="P249" s="27"/>
      <c r="Q249" s="27"/>
      <c r="R249" s="27"/>
      <c r="S249" s="27"/>
      <c r="T249" s="35" t="s">
        <v>2444</v>
      </c>
      <c r="U249" s="35" t="s">
        <v>2445</v>
      </c>
    </row>
    <row r="250" spans="13:21">
      <c r="M250" s="31">
        <v>257</v>
      </c>
      <c r="N250" s="32" t="s">
        <v>790</v>
      </c>
      <c r="O250" s="33">
        <v>14</v>
      </c>
      <c r="P250" s="27"/>
      <c r="Q250" s="27"/>
      <c r="R250" s="27"/>
      <c r="S250" s="27"/>
      <c r="T250" s="35" t="s">
        <v>2446</v>
      </c>
      <c r="U250" s="35" t="s">
        <v>1903</v>
      </c>
    </row>
    <row r="251" spans="13:21">
      <c r="M251" s="31">
        <v>258</v>
      </c>
      <c r="N251" s="32" t="s">
        <v>1411</v>
      </c>
      <c r="O251" s="33">
        <v>17</v>
      </c>
      <c r="P251" s="27"/>
      <c r="Q251" s="27"/>
      <c r="R251" s="27"/>
      <c r="S251" s="27"/>
      <c r="T251" s="35" t="s">
        <v>2447</v>
      </c>
      <c r="U251" s="35" t="s">
        <v>2448</v>
      </c>
    </row>
    <row r="252" spans="13:21">
      <c r="M252" s="31">
        <v>259</v>
      </c>
      <c r="N252" s="32" t="s">
        <v>1694</v>
      </c>
      <c r="O252" s="33">
        <v>3</v>
      </c>
      <c r="P252" s="27"/>
      <c r="Q252" s="27"/>
      <c r="R252" s="27"/>
      <c r="S252" s="27"/>
      <c r="T252" s="35" t="s">
        <v>2449</v>
      </c>
      <c r="U252" s="35" t="s">
        <v>1904</v>
      </c>
    </row>
    <row r="253" spans="13:21">
      <c r="M253" s="31">
        <v>260</v>
      </c>
      <c r="N253" s="32" t="s">
        <v>1490</v>
      </c>
      <c r="O253" s="33">
        <v>5</v>
      </c>
      <c r="P253" s="27"/>
      <c r="Q253" s="27"/>
      <c r="R253" s="27"/>
      <c r="S253" s="27"/>
      <c r="T253" s="35" t="s">
        <v>2450</v>
      </c>
      <c r="U253" s="35" t="s">
        <v>1905</v>
      </c>
    </row>
    <row r="254" spans="13:21">
      <c r="M254" s="31">
        <v>261</v>
      </c>
      <c r="N254" s="32" t="s">
        <v>502</v>
      </c>
      <c r="O254" s="33">
        <v>8</v>
      </c>
      <c r="P254" s="27"/>
      <c r="Q254" s="27"/>
      <c r="R254" s="27"/>
      <c r="S254" s="27"/>
      <c r="T254" s="35" t="s">
        <v>2451</v>
      </c>
      <c r="U254" s="35" t="s">
        <v>1906</v>
      </c>
    </row>
    <row r="255" spans="13:21">
      <c r="M255" s="31">
        <v>263</v>
      </c>
      <c r="N255" s="32" t="s">
        <v>424</v>
      </c>
      <c r="O255" s="33">
        <v>18</v>
      </c>
      <c r="P255" s="27"/>
      <c r="Q255" s="27"/>
      <c r="R255" s="27"/>
      <c r="S255" s="27"/>
      <c r="T255" s="35" t="s">
        <v>2452</v>
      </c>
      <c r="U255" s="35" t="s">
        <v>1907</v>
      </c>
    </row>
    <row r="256" spans="13:21">
      <c r="M256" s="31">
        <v>264</v>
      </c>
      <c r="N256" s="32" t="s">
        <v>1368</v>
      </c>
      <c r="O256" s="33">
        <v>19</v>
      </c>
      <c r="P256" s="27"/>
      <c r="Q256" s="27"/>
      <c r="R256" s="27"/>
      <c r="S256" s="27"/>
      <c r="T256" s="35" t="s">
        <v>2453</v>
      </c>
      <c r="U256" s="35" t="s">
        <v>1908</v>
      </c>
    </row>
    <row r="257" spans="13:21">
      <c r="M257" s="31">
        <v>265</v>
      </c>
      <c r="N257" s="32" t="s">
        <v>1298</v>
      </c>
      <c r="O257" s="33">
        <v>2</v>
      </c>
      <c r="P257" s="27"/>
      <c r="Q257" s="27"/>
      <c r="R257" s="27"/>
      <c r="S257" s="27"/>
      <c r="T257" s="35" t="s">
        <v>2454</v>
      </c>
      <c r="U257" s="35" t="s">
        <v>1909</v>
      </c>
    </row>
    <row r="258" spans="13:21">
      <c r="M258" s="31">
        <v>266</v>
      </c>
      <c r="N258" s="32" t="s">
        <v>136</v>
      </c>
      <c r="O258" s="33">
        <v>10</v>
      </c>
      <c r="P258" s="27"/>
      <c r="Q258" s="27"/>
      <c r="R258" s="27"/>
      <c r="S258" s="27"/>
      <c r="T258" s="35" t="s">
        <v>2455</v>
      </c>
      <c r="U258" s="35" t="s">
        <v>2456</v>
      </c>
    </row>
    <row r="259" spans="13:21">
      <c r="M259" s="31">
        <v>267</v>
      </c>
      <c r="N259" s="32" t="s">
        <v>1412</v>
      </c>
      <c r="O259" s="33">
        <v>17</v>
      </c>
      <c r="P259" s="27"/>
      <c r="Q259" s="27"/>
      <c r="R259" s="27"/>
      <c r="S259" s="27"/>
      <c r="T259" s="35" t="s">
        <v>2457</v>
      </c>
      <c r="U259" s="35" t="s">
        <v>1910</v>
      </c>
    </row>
    <row r="260" spans="13:21">
      <c r="M260" s="31">
        <v>268</v>
      </c>
      <c r="N260" s="32" t="s">
        <v>1369</v>
      </c>
      <c r="O260" s="33">
        <v>19</v>
      </c>
      <c r="P260" s="27"/>
      <c r="Q260" s="27"/>
      <c r="R260" s="27"/>
      <c r="S260" s="27"/>
      <c r="T260" s="35" t="s">
        <v>2458</v>
      </c>
      <c r="U260" s="35" t="s">
        <v>1911</v>
      </c>
    </row>
    <row r="261" spans="13:21">
      <c r="M261" s="31">
        <v>270</v>
      </c>
      <c r="N261" s="32" t="s">
        <v>1517</v>
      </c>
      <c r="O261" s="33">
        <v>6</v>
      </c>
      <c r="P261" s="27"/>
      <c r="Q261" s="27"/>
      <c r="R261" s="27"/>
      <c r="S261" s="27"/>
      <c r="T261" s="35" t="s">
        <v>2459</v>
      </c>
      <c r="U261" s="35" t="s">
        <v>1912</v>
      </c>
    </row>
    <row r="262" spans="13:21">
      <c r="M262" s="31">
        <v>271</v>
      </c>
      <c r="N262" s="32" t="s">
        <v>561</v>
      </c>
      <c r="O262" s="33">
        <v>14</v>
      </c>
      <c r="P262" s="27"/>
      <c r="Q262" s="27"/>
      <c r="R262" s="27"/>
      <c r="S262" s="27"/>
      <c r="T262" s="35" t="s">
        <v>2460</v>
      </c>
      <c r="U262" s="35" t="s">
        <v>1913</v>
      </c>
    </row>
    <row r="263" spans="13:21">
      <c r="M263" s="31">
        <v>273</v>
      </c>
      <c r="N263" s="32" t="s">
        <v>503</v>
      </c>
      <c r="O263" s="33">
        <v>8</v>
      </c>
      <c r="P263" s="27"/>
      <c r="Q263" s="27"/>
      <c r="R263" s="27"/>
      <c r="S263" s="27"/>
      <c r="T263" s="35" t="s">
        <v>2461</v>
      </c>
      <c r="U263" s="35" t="s">
        <v>451</v>
      </c>
    </row>
    <row r="264" spans="13:21">
      <c r="M264" s="31">
        <v>274</v>
      </c>
      <c r="N264" s="32" t="s">
        <v>425</v>
      </c>
      <c r="O264" s="33">
        <v>18</v>
      </c>
      <c r="P264" s="27"/>
      <c r="Q264" s="27"/>
      <c r="R264" s="27"/>
      <c r="S264" s="27"/>
      <c r="T264" s="35" t="s">
        <v>2462</v>
      </c>
      <c r="U264" s="35" t="s">
        <v>174</v>
      </c>
    </row>
    <row r="265" spans="13:21">
      <c r="M265" s="31">
        <v>275</v>
      </c>
      <c r="N265" s="32" t="s">
        <v>504</v>
      </c>
      <c r="O265" s="33">
        <v>8</v>
      </c>
      <c r="P265" s="27"/>
      <c r="Q265" s="27"/>
      <c r="R265" s="27"/>
      <c r="S265" s="27"/>
      <c r="T265" s="35" t="s">
        <v>2463</v>
      </c>
      <c r="U265" s="35" t="s">
        <v>175</v>
      </c>
    </row>
    <row r="266" spans="13:21">
      <c r="M266" s="31">
        <v>276</v>
      </c>
      <c r="N266" s="32" t="s">
        <v>1896</v>
      </c>
      <c r="O266" s="33">
        <v>20</v>
      </c>
      <c r="P266" s="27"/>
      <c r="Q266" s="27"/>
      <c r="R266" s="27"/>
      <c r="S266" s="27"/>
      <c r="T266" s="35" t="s">
        <v>2464</v>
      </c>
      <c r="U266" s="35" t="s">
        <v>10</v>
      </c>
    </row>
    <row r="267" spans="13:21">
      <c r="M267" s="31">
        <v>278</v>
      </c>
      <c r="N267" s="32" t="s">
        <v>791</v>
      </c>
      <c r="O267" s="33">
        <v>14</v>
      </c>
      <c r="P267" s="27"/>
      <c r="Q267" s="27"/>
      <c r="R267" s="27"/>
      <c r="S267" s="27"/>
      <c r="T267" s="35" t="s">
        <v>2465</v>
      </c>
      <c r="U267" s="35" t="s">
        <v>2466</v>
      </c>
    </row>
    <row r="268" spans="13:21">
      <c r="M268" s="31">
        <v>279</v>
      </c>
      <c r="N268" s="32" t="s">
        <v>1897</v>
      </c>
      <c r="O268" s="33">
        <v>20</v>
      </c>
      <c r="P268" s="27"/>
      <c r="Q268" s="27"/>
      <c r="R268" s="27"/>
      <c r="S268" s="27"/>
      <c r="T268" s="35" t="s">
        <v>2467</v>
      </c>
      <c r="U268" s="35" t="s">
        <v>275</v>
      </c>
    </row>
    <row r="269" spans="13:21">
      <c r="M269" s="31">
        <v>280</v>
      </c>
      <c r="N269" s="32" t="s">
        <v>1414</v>
      </c>
      <c r="O269" s="33">
        <v>17</v>
      </c>
      <c r="P269" s="27"/>
      <c r="Q269" s="27"/>
      <c r="R269" s="27"/>
      <c r="S269" s="27"/>
      <c r="T269" s="35" t="s">
        <v>2468</v>
      </c>
      <c r="U269" s="35" t="s">
        <v>2469</v>
      </c>
    </row>
    <row r="270" spans="13:21">
      <c r="M270" s="31">
        <v>281</v>
      </c>
      <c r="N270" s="32" t="s">
        <v>1712</v>
      </c>
      <c r="O270" s="33">
        <v>4</v>
      </c>
      <c r="P270" s="27"/>
      <c r="Q270" s="27"/>
      <c r="R270" s="27"/>
      <c r="S270" s="27"/>
      <c r="T270" s="35" t="s">
        <v>2470</v>
      </c>
      <c r="U270" s="35" t="s">
        <v>2471</v>
      </c>
    </row>
    <row r="271" spans="13:21">
      <c r="M271" s="31">
        <v>282</v>
      </c>
      <c r="N271" s="32" t="s">
        <v>369</v>
      </c>
      <c r="O271" s="33">
        <v>13</v>
      </c>
      <c r="P271" s="27"/>
      <c r="Q271" s="27"/>
      <c r="R271" s="27"/>
      <c r="S271" s="27"/>
      <c r="T271" s="35" t="s">
        <v>2472</v>
      </c>
      <c r="U271" s="35" t="s">
        <v>2473</v>
      </c>
    </row>
    <row r="272" spans="13:21">
      <c r="M272" s="31">
        <v>283</v>
      </c>
      <c r="N272" s="32" t="s">
        <v>137</v>
      </c>
      <c r="O272" s="33">
        <v>10</v>
      </c>
      <c r="P272" s="27"/>
      <c r="Q272" s="27"/>
      <c r="R272" s="27"/>
      <c r="S272" s="27"/>
      <c r="T272" s="35" t="s">
        <v>2474</v>
      </c>
      <c r="U272" s="35" t="s">
        <v>11</v>
      </c>
    </row>
    <row r="273" spans="13:21">
      <c r="M273" s="31">
        <v>284</v>
      </c>
      <c r="N273" s="32" t="s">
        <v>1969</v>
      </c>
      <c r="O273" s="33">
        <v>12</v>
      </c>
      <c r="P273" s="27"/>
      <c r="Q273" s="27"/>
      <c r="R273" s="27"/>
      <c r="S273" s="27"/>
      <c r="T273" s="35" t="s">
        <v>2475</v>
      </c>
      <c r="U273" s="35" t="s">
        <v>12</v>
      </c>
    </row>
    <row r="274" spans="13:21">
      <c r="M274" s="31">
        <v>285</v>
      </c>
      <c r="N274" s="32" t="s">
        <v>1970</v>
      </c>
      <c r="O274" s="33">
        <v>12</v>
      </c>
      <c r="P274" s="27"/>
      <c r="Q274" s="27"/>
      <c r="R274" s="27"/>
      <c r="S274" s="27"/>
      <c r="T274" s="35" t="s">
        <v>2476</v>
      </c>
      <c r="U274" s="35" t="s">
        <v>2477</v>
      </c>
    </row>
    <row r="275" spans="13:21">
      <c r="M275" s="31">
        <v>287</v>
      </c>
      <c r="N275" s="32" t="s">
        <v>1539</v>
      </c>
      <c r="O275" s="33">
        <v>7</v>
      </c>
      <c r="P275" s="27"/>
      <c r="Q275" s="27"/>
      <c r="R275" s="27"/>
      <c r="S275" s="27"/>
      <c r="T275" s="35" t="s">
        <v>2478</v>
      </c>
      <c r="U275" s="35" t="s">
        <v>13</v>
      </c>
    </row>
    <row r="276" spans="13:21">
      <c r="M276" s="31">
        <v>288</v>
      </c>
      <c r="N276" s="32" t="s">
        <v>1563</v>
      </c>
      <c r="O276" s="33">
        <v>9</v>
      </c>
      <c r="P276" s="27"/>
      <c r="Q276" s="27"/>
      <c r="R276" s="27"/>
      <c r="S276" s="27"/>
      <c r="T276" s="35" t="s">
        <v>2479</v>
      </c>
      <c r="U276" s="35" t="s">
        <v>276</v>
      </c>
    </row>
    <row r="277" spans="13:21">
      <c r="M277" s="31">
        <v>289</v>
      </c>
      <c r="N277" s="32" t="s">
        <v>1491</v>
      </c>
      <c r="O277" s="33">
        <v>5</v>
      </c>
      <c r="P277" s="27"/>
      <c r="Q277" s="27"/>
      <c r="R277" s="27"/>
      <c r="S277" s="27"/>
      <c r="T277" s="35" t="s">
        <v>2480</v>
      </c>
      <c r="U277" s="35" t="s">
        <v>14</v>
      </c>
    </row>
    <row r="278" spans="13:21">
      <c r="M278" s="31">
        <v>290</v>
      </c>
      <c r="N278" s="32" t="s">
        <v>505</v>
      </c>
      <c r="O278" s="33">
        <v>8</v>
      </c>
      <c r="P278" s="27"/>
      <c r="Q278" s="27"/>
      <c r="R278" s="27"/>
      <c r="S278" s="27"/>
      <c r="T278" s="35" t="s">
        <v>2481</v>
      </c>
      <c r="U278" s="35" t="s">
        <v>15</v>
      </c>
    </row>
    <row r="279" spans="13:21">
      <c r="M279" s="31">
        <v>291</v>
      </c>
      <c r="N279" s="32" t="s">
        <v>370</v>
      </c>
      <c r="O279" s="33">
        <v>18</v>
      </c>
      <c r="P279" s="27"/>
      <c r="Q279" s="27"/>
      <c r="R279" s="27"/>
      <c r="S279" s="27"/>
      <c r="T279" s="35" t="s">
        <v>2482</v>
      </c>
      <c r="U279" s="35" t="s">
        <v>16</v>
      </c>
    </row>
    <row r="280" spans="13:21">
      <c r="M280" s="31">
        <v>292</v>
      </c>
      <c r="N280" s="32" t="s">
        <v>1518</v>
      </c>
      <c r="O280" s="33">
        <v>6</v>
      </c>
      <c r="P280" s="27"/>
      <c r="Q280" s="27"/>
      <c r="R280" s="27"/>
      <c r="S280" s="27"/>
      <c r="T280" s="35" t="s">
        <v>2483</v>
      </c>
      <c r="U280" s="35" t="s">
        <v>17</v>
      </c>
    </row>
    <row r="281" spans="13:21">
      <c r="M281" s="31">
        <v>293</v>
      </c>
      <c r="N281" s="32" t="s">
        <v>1695</v>
      </c>
      <c r="O281" s="33">
        <v>3</v>
      </c>
      <c r="P281" s="27"/>
      <c r="Q281" s="27"/>
      <c r="R281" s="27"/>
      <c r="S281" s="27"/>
      <c r="T281" s="35" t="s">
        <v>2484</v>
      </c>
      <c r="U281" s="35" t="s">
        <v>18</v>
      </c>
    </row>
    <row r="282" spans="13:21">
      <c r="M282" s="31">
        <v>294</v>
      </c>
      <c r="N282" s="32" t="s">
        <v>1661</v>
      </c>
      <c r="O282" s="33">
        <v>16</v>
      </c>
      <c r="P282" s="27"/>
      <c r="Q282" s="27"/>
      <c r="R282" s="27"/>
      <c r="S282" s="27"/>
      <c r="T282" s="35" t="s">
        <v>2485</v>
      </c>
      <c r="U282" s="35" t="s">
        <v>2486</v>
      </c>
    </row>
    <row r="283" spans="13:21">
      <c r="M283" s="31">
        <v>295</v>
      </c>
      <c r="N283" s="32" t="s">
        <v>392</v>
      </c>
      <c r="O283" s="33">
        <v>16</v>
      </c>
      <c r="P283" s="27"/>
      <c r="Q283" s="27"/>
      <c r="R283" s="27"/>
      <c r="S283" s="27"/>
      <c r="T283" s="35" t="s">
        <v>2487</v>
      </c>
      <c r="U283" s="35" t="s">
        <v>2051</v>
      </c>
    </row>
    <row r="284" spans="13:21">
      <c r="M284" s="31">
        <v>296</v>
      </c>
      <c r="N284" s="32" t="s">
        <v>371</v>
      </c>
      <c r="O284" s="33">
        <v>13</v>
      </c>
      <c r="P284" s="27"/>
      <c r="Q284" s="27"/>
      <c r="R284" s="27"/>
      <c r="S284" s="27"/>
      <c r="T284" s="35" t="s">
        <v>2488</v>
      </c>
      <c r="U284" s="35" t="s">
        <v>277</v>
      </c>
    </row>
    <row r="285" spans="13:21">
      <c r="M285" s="31">
        <v>297</v>
      </c>
      <c r="N285" s="32" t="s">
        <v>1713</v>
      </c>
      <c r="O285" s="33">
        <v>4</v>
      </c>
      <c r="P285" s="27"/>
      <c r="Q285" s="27"/>
      <c r="R285" s="27"/>
      <c r="S285" s="27"/>
      <c r="T285" s="35" t="s">
        <v>2489</v>
      </c>
      <c r="U285" s="35" t="s">
        <v>2490</v>
      </c>
    </row>
    <row r="286" spans="13:21">
      <c r="M286" s="31">
        <v>298</v>
      </c>
      <c r="N286" s="32" t="s">
        <v>811</v>
      </c>
      <c r="O286" s="33">
        <v>15</v>
      </c>
      <c r="P286" s="27"/>
      <c r="Q286" s="27"/>
      <c r="R286" s="27"/>
      <c r="S286" s="27"/>
      <c r="T286" s="35" t="s">
        <v>2491</v>
      </c>
      <c r="U286" s="35" t="s">
        <v>2492</v>
      </c>
    </row>
    <row r="287" spans="13:21">
      <c r="M287" s="31">
        <v>299</v>
      </c>
      <c r="N287" s="32" t="s">
        <v>1971</v>
      </c>
      <c r="O287" s="33">
        <v>12</v>
      </c>
      <c r="P287" s="27"/>
      <c r="Q287" s="27"/>
      <c r="R287" s="27"/>
      <c r="S287" s="27"/>
      <c r="T287" s="35" t="s">
        <v>2493</v>
      </c>
      <c r="U287" s="35" t="s">
        <v>2494</v>
      </c>
    </row>
    <row r="288" spans="13:21">
      <c r="M288" s="31">
        <v>300</v>
      </c>
      <c r="N288" s="32" t="s">
        <v>1416</v>
      </c>
      <c r="O288" s="33">
        <v>17</v>
      </c>
      <c r="P288" s="27"/>
      <c r="Q288" s="27"/>
      <c r="R288" s="27"/>
      <c r="S288" s="27"/>
      <c r="T288" s="35" t="s">
        <v>2495</v>
      </c>
      <c r="U288" s="35" t="s">
        <v>2496</v>
      </c>
    </row>
    <row r="289" spans="13:21">
      <c r="M289" s="31">
        <v>301</v>
      </c>
      <c r="N289" s="32" t="s">
        <v>506</v>
      </c>
      <c r="O289" s="33">
        <v>8</v>
      </c>
      <c r="P289" s="27"/>
      <c r="Q289" s="27"/>
      <c r="R289" s="27"/>
      <c r="S289" s="27"/>
      <c r="T289" s="35" t="s">
        <v>2497</v>
      </c>
      <c r="U289" s="35" t="s">
        <v>2052</v>
      </c>
    </row>
    <row r="290" spans="13:21">
      <c r="M290" s="31">
        <v>302</v>
      </c>
      <c r="N290" s="32" t="s">
        <v>507</v>
      </c>
      <c r="O290" s="33">
        <v>8</v>
      </c>
      <c r="P290" s="27"/>
      <c r="Q290" s="27"/>
      <c r="R290" s="27"/>
      <c r="S290" s="27"/>
      <c r="T290" s="35" t="s">
        <v>2498</v>
      </c>
      <c r="U290" s="35" t="s">
        <v>2499</v>
      </c>
    </row>
    <row r="291" spans="13:21">
      <c r="M291" s="31">
        <v>303</v>
      </c>
      <c r="N291" s="32" t="s">
        <v>1972</v>
      </c>
      <c r="O291" s="33">
        <v>12</v>
      </c>
      <c r="P291" s="27"/>
      <c r="Q291" s="27"/>
      <c r="R291" s="27"/>
      <c r="S291" s="27"/>
      <c r="T291" s="35" t="s">
        <v>2500</v>
      </c>
      <c r="U291" s="35" t="s">
        <v>2053</v>
      </c>
    </row>
    <row r="292" spans="13:21">
      <c r="M292" s="31">
        <v>304</v>
      </c>
      <c r="N292" s="32" t="s">
        <v>426</v>
      </c>
      <c r="O292" s="33">
        <v>18</v>
      </c>
      <c r="P292" s="27"/>
      <c r="Q292" s="27"/>
      <c r="R292" s="27"/>
      <c r="S292" s="27"/>
      <c r="T292" s="35" t="s">
        <v>2501</v>
      </c>
      <c r="U292" s="35" t="s">
        <v>2502</v>
      </c>
    </row>
    <row r="293" spans="13:21">
      <c r="M293" s="31">
        <v>306</v>
      </c>
      <c r="N293" s="32" t="s">
        <v>1370</v>
      </c>
      <c r="O293" s="33">
        <v>19</v>
      </c>
      <c r="P293" s="27"/>
      <c r="Q293" s="27"/>
      <c r="R293" s="27"/>
      <c r="S293" s="27"/>
      <c r="T293" s="35" t="s">
        <v>2503</v>
      </c>
      <c r="U293" s="35" t="s">
        <v>2504</v>
      </c>
    </row>
    <row r="294" spans="13:21">
      <c r="M294" s="31">
        <v>307</v>
      </c>
      <c r="N294" s="32" t="s">
        <v>591</v>
      </c>
      <c r="O294" s="33">
        <v>10</v>
      </c>
      <c r="P294" s="27"/>
      <c r="Q294" s="27"/>
      <c r="R294" s="27"/>
      <c r="S294" s="27"/>
      <c r="T294" s="35" t="s">
        <v>2505</v>
      </c>
      <c r="U294" s="35" t="s">
        <v>2054</v>
      </c>
    </row>
    <row r="295" spans="13:21">
      <c r="M295" s="31">
        <v>308</v>
      </c>
      <c r="N295" s="32" t="s">
        <v>1371</v>
      </c>
      <c r="O295" s="33">
        <v>19</v>
      </c>
      <c r="P295" s="27"/>
      <c r="Q295" s="27"/>
      <c r="R295" s="27"/>
      <c r="S295" s="27"/>
      <c r="T295" s="35" t="s">
        <v>2506</v>
      </c>
      <c r="U295" s="35" t="s">
        <v>2055</v>
      </c>
    </row>
    <row r="296" spans="13:21">
      <c r="M296" s="31">
        <v>309</v>
      </c>
      <c r="N296" s="32" t="s">
        <v>1973</v>
      </c>
      <c r="O296" s="33">
        <v>12</v>
      </c>
      <c r="P296" s="27"/>
      <c r="Q296" s="27"/>
      <c r="R296" s="27"/>
      <c r="S296" s="27"/>
      <c r="T296" s="35" t="s">
        <v>2507</v>
      </c>
      <c r="U296" s="35" t="s">
        <v>2056</v>
      </c>
    </row>
    <row r="297" spans="13:21">
      <c r="M297" s="31">
        <v>310</v>
      </c>
      <c r="N297" s="32" t="s">
        <v>1899</v>
      </c>
      <c r="O297" s="33">
        <v>15</v>
      </c>
      <c r="P297" s="27"/>
      <c r="Q297" s="27"/>
      <c r="R297" s="27"/>
      <c r="S297" s="27"/>
      <c r="T297" s="35" t="s">
        <v>2508</v>
      </c>
      <c r="U297" s="35" t="s">
        <v>2509</v>
      </c>
    </row>
    <row r="298" spans="13:21">
      <c r="M298" s="31">
        <v>311</v>
      </c>
      <c r="N298" s="32" t="s">
        <v>1300</v>
      </c>
      <c r="O298" s="33">
        <v>2</v>
      </c>
      <c r="P298" s="27"/>
      <c r="Q298" s="27"/>
      <c r="R298" s="27"/>
      <c r="S298" s="27"/>
      <c r="T298" s="35" t="s">
        <v>2510</v>
      </c>
      <c r="U298" s="35" t="s">
        <v>2057</v>
      </c>
    </row>
    <row r="299" spans="13:21">
      <c r="M299" s="31">
        <v>312</v>
      </c>
      <c r="N299" s="32" t="s">
        <v>792</v>
      </c>
      <c r="O299" s="33">
        <v>14</v>
      </c>
      <c r="P299" s="27"/>
      <c r="Q299" s="27"/>
      <c r="R299" s="27"/>
      <c r="S299" s="27"/>
      <c r="T299" s="35" t="s">
        <v>2511</v>
      </c>
      <c r="U299" s="35" t="s">
        <v>2058</v>
      </c>
    </row>
    <row r="300" spans="13:21">
      <c r="M300" s="31">
        <v>313</v>
      </c>
      <c r="N300" s="32" t="s">
        <v>1564</v>
      </c>
      <c r="O300" s="33">
        <v>9</v>
      </c>
      <c r="P300" s="27"/>
      <c r="Q300" s="27"/>
      <c r="R300" s="27"/>
      <c r="S300" s="27"/>
      <c r="T300" s="35" t="s">
        <v>2512</v>
      </c>
      <c r="U300" s="35" t="s">
        <v>609</v>
      </c>
    </row>
    <row r="301" spans="13:21">
      <c r="M301" s="31">
        <v>314</v>
      </c>
      <c r="N301" s="32" t="s">
        <v>1417</v>
      </c>
      <c r="O301" s="33">
        <v>17</v>
      </c>
      <c r="P301" s="27"/>
      <c r="Q301" s="27"/>
      <c r="R301" s="27"/>
      <c r="S301" s="27"/>
      <c r="T301" s="35" t="s">
        <v>2513</v>
      </c>
      <c r="U301" s="35" t="s">
        <v>2059</v>
      </c>
    </row>
    <row r="302" spans="13:21">
      <c r="M302" s="31">
        <v>315</v>
      </c>
      <c r="N302" s="32" t="s">
        <v>1714</v>
      </c>
      <c r="O302" s="33">
        <v>4</v>
      </c>
      <c r="P302" s="27"/>
      <c r="Q302" s="27"/>
      <c r="R302" s="27"/>
      <c r="S302" s="27"/>
      <c r="T302" s="35" t="s">
        <v>2514</v>
      </c>
      <c r="U302" s="35" t="s">
        <v>2515</v>
      </c>
    </row>
    <row r="303" spans="13:21">
      <c r="M303" s="31">
        <v>316</v>
      </c>
      <c r="N303" s="32" t="s">
        <v>372</v>
      </c>
      <c r="O303" s="33">
        <v>13</v>
      </c>
      <c r="P303" s="27"/>
      <c r="Q303" s="27"/>
      <c r="R303" s="27"/>
      <c r="S303" s="27"/>
      <c r="T303" s="35" t="s">
        <v>2516</v>
      </c>
      <c r="U303" s="35" t="s">
        <v>2060</v>
      </c>
    </row>
    <row r="304" spans="13:21">
      <c r="M304" s="31">
        <v>317</v>
      </c>
      <c r="N304" s="32" t="s">
        <v>373</v>
      </c>
      <c r="O304" s="33">
        <v>13</v>
      </c>
      <c r="P304" s="27"/>
      <c r="Q304" s="27"/>
      <c r="R304" s="27"/>
      <c r="S304" s="27"/>
      <c r="T304" s="35" t="s">
        <v>2517</v>
      </c>
      <c r="U304" s="35" t="s">
        <v>2061</v>
      </c>
    </row>
    <row r="305" spans="13:21">
      <c r="M305" s="31">
        <v>318</v>
      </c>
      <c r="N305" s="32" t="s">
        <v>1953</v>
      </c>
      <c r="O305" s="33">
        <v>11</v>
      </c>
      <c r="P305" s="27"/>
      <c r="Q305" s="27"/>
      <c r="R305" s="27"/>
      <c r="S305" s="27"/>
      <c r="T305" s="35" t="s">
        <v>2518</v>
      </c>
      <c r="U305" s="35" t="s">
        <v>610</v>
      </c>
    </row>
    <row r="306" spans="13:21">
      <c r="M306" s="31">
        <v>320</v>
      </c>
      <c r="N306" s="32" t="s">
        <v>374</v>
      </c>
      <c r="O306" s="33">
        <v>13</v>
      </c>
      <c r="P306" s="27"/>
      <c r="Q306" s="27"/>
      <c r="R306" s="27"/>
      <c r="S306" s="27"/>
      <c r="T306" s="35" t="s">
        <v>2519</v>
      </c>
      <c r="U306" s="35" t="s">
        <v>569</v>
      </c>
    </row>
    <row r="307" spans="13:21">
      <c r="M307" s="31">
        <v>321</v>
      </c>
      <c r="N307" s="32" t="s">
        <v>427</v>
      </c>
      <c r="O307" s="33">
        <v>18</v>
      </c>
      <c r="P307" s="27"/>
      <c r="Q307" s="27"/>
      <c r="R307" s="27"/>
      <c r="S307" s="27"/>
      <c r="T307" s="35" t="s">
        <v>2520</v>
      </c>
      <c r="U307" s="35" t="s">
        <v>570</v>
      </c>
    </row>
    <row r="308" spans="13:21">
      <c r="M308" s="31">
        <v>323</v>
      </c>
      <c r="N308" s="32" t="s">
        <v>1565</v>
      </c>
      <c r="O308" s="33">
        <v>9</v>
      </c>
      <c r="P308" s="27"/>
      <c r="Q308" s="27"/>
      <c r="R308" s="27"/>
      <c r="S308" s="27"/>
      <c r="T308" s="35" t="s">
        <v>2521</v>
      </c>
      <c r="U308" s="35" t="s">
        <v>845</v>
      </c>
    </row>
    <row r="309" spans="13:21">
      <c r="M309" s="31">
        <v>324</v>
      </c>
      <c r="N309" s="32" t="s">
        <v>1520</v>
      </c>
      <c r="O309" s="33">
        <v>6</v>
      </c>
      <c r="P309" s="27"/>
      <c r="Q309" s="27"/>
      <c r="R309" s="27"/>
      <c r="S309" s="27"/>
      <c r="T309" s="35" t="s">
        <v>2522</v>
      </c>
      <c r="U309" s="35" t="s">
        <v>2523</v>
      </c>
    </row>
    <row r="310" spans="13:21">
      <c r="M310" s="31">
        <v>325</v>
      </c>
      <c r="N310" s="32" t="s">
        <v>793</v>
      </c>
      <c r="O310" s="33">
        <v>14</v>
      </c>
      <c r="P310" s="27"/>
      <c r="Q310" s="27"/>
      <c r="R310" s="27"/>
      <c r="S310" s="27"/>
      <c r="T310" s="35" t="s">
        <v>2524</v>
      </c>
      <c r="U310" s="35" t="s">
        <v>2525</v>
      </c>
    </row>
    <row r="311" spans="13:21">
      <c r="M311" s="31">
        <v>326</v>
      </c>
      <c r="N311" s="32" t="s">
        <v>1492</v>
      </c>
      <c r="O311" s="33">
        <v>5</v>
      </c>
      <c r="P311" s="27"/>
      <c r="Q311" s="27"/>
      <c r="R311" s="27"/>
      <c r="S311" s="27"/>
      <c r="T311" s="35" t="s">
        <v>2526</v>
      </c>
      <c r="U311" s="35" t="s">
        <v>2527</v>
      </c>
    </row>
    <row r="312" spans="13:21">
      <c r="M312" s="31">
        <v>327</v>
      </c>
      <c r="N312" s="32" t="s">
        <v>794</v>
      </c>
      <c r="O312" s="33">
        <v>14</v>
      </c>
      <c r="P312" s="27"/>
      <c r="Q312" s="27"/>
      <c r="R312" s="27"/>
      <c r="S312" s="27"/>
      <c r="T312" s="35" t="s">
        <v>2528</v>
      </c>
      <c r="U312" s="35" t="s">
        <v>2529</v>
      </c>
    </row>
    <row r="313" spans="13:21">
      <c r="M313" s="31">
        <v>328</v>
      </c>
      <c r="N313" s="32" t="s">
        <v>1696</v>
      </c>
      <c r="O313" s="33">
        <v>3</v>
      </c>
      <c r="P313" s="27"/>
      <c r="Q313" s="27"/>
      <c r="R313" s="27"/>
      <c r="S313" s="27"/>
      <c r="T313" s="35" t="s">
        <v>2530</v>
      </c>
      <c r="U313" s="35" t="s">
        <v>2531</v>
      </c>
    </row>
    <row r="314" spans="13:21">
      <c r="M314" s="31">
        <v>329</v>
      </c>
      <c r="N314" s="32" t="s">
        <v>1301</v>
      </c>
      <c r="O314" s="33">
        <v>2</v>
      </c>
      <c r="P314" s="27"/>
      <c r="Q314" s="27"/>
      <c r="R314" s="27"/>
      <c r="S314" s="27"/>
      <c r="T314" s="35" t="s">
        <v>2532</v>
      </c>
      <c r="U314" s="35" t="s">
        <v>2533</v>
      </c>
    </row>
    <row r="315" spans="13:21">
      <c r="M315" s="31">
        <v>330</v>
      </c>
      <c r="N315" s="32" t="s">
        <v>428</v>
      </c>
      <c r="O315" s="33">
        <v>18</v>
      </c>
      <c r="P315" s="27"/>
      <c r="Q315" s="27"/>
      <c r="R315" s="27"/>
      <c r="S315" s="27"/>
      <c r="T315" s="35" t="s">
        <v>2534</v>
      </c>
      <c r="U315" s="35" t="s">
        <v>2535</v>
      </c>
    </row>
    <row r="316" spans="13:21">
      <c r="M316" s="31">
        <v>331</v>
      </c>
      <c r="N316" s="32" t="s">
        <v>1142</v>
      </c>
      <c r="O316" s="33">
        <v>1</v>
      </c>
      <c r="P316" s="27"/>
      <c r="Q316" s="27"/>
      <c r="R316" s="27"/>
      <c r="S316" s="27"/>
      <c r="T316" s="35" t="s">
        <v>2536</v>
      </c>
      <c r="U316" s="35" t="s">
        <v>2537</v>
      </c>
    </row>
    <row r="317" spans="13:21">
      <c r="M317" s="31">
        <v>332</v>
      </c>
      <c r="N317" s="32" t="s">
        <v>592</v>
      </c>
      <c r="O317" s="33">
        <v>10</v>
      </c>
      <c r="P317" s="27"/>
      <c r="Q317" s="27"/>
      <c r="R317" s="27"/>
      <c r="S317" s="27"/>
      <c r="T317" s="35" t="s">
        <v>2538</v>
      </c>
      <c r="U317" s="35" t="s">
        <v>2539</v>
      </c>
    </row>
    <row r="318" spans="13:21">
      <c r="M318" s="31">
        <v>333</v>
      </c>
      <c r="N318" s="32" t="s">
        <v>287</v>
      </c>
      <c r="O318" s="33">
        <v>4</v>
      </c>
      <c r="P318" s="27"/>
      <c r="Q318" s="27"/>
      <c r="R318" s="27"/>
      <c r="S318" s="27"/>
      <c r="T318" s="35" t="s">
        <v>2540</v>
      </c>
      <c r="U318" s="35" t="s">
        <v>2541</v>
      </c>
    </row>
    <row r="319" spans="13:21">
      <c r="M319" s="31">
        <v>334</v>
      </c>
      <c r="N319" s="32" t="s">
        <v>1954</v>
      </c>
      <c r="O319" s="33">
        <v>11</v>
      </c>
      <c r="P319" s="27"/>
      <c r="Q319" s="27"/>
      <c r="R319" s="27"/>
      <c r="S319" s="27"/>
      <c r="T319" s="35" t="s">
        <v>2542</v>
      </c>
      <c r="U319" s="35" t="s">
        <v>2543</v>
      </c>
    </row>
    <row r="320" spans="13:21">
      <c r="M320" s="31">
        <v>335</v>
      </c>
      <c r="N320" s="32" t="s">
        <v>319</v>
      </c>
      <c r="O320" s="33">
        <v>19</v>
      </c>
      <c r="P320" s="27"/>
      <c r="Q320" s="27"/>
      <c r="R320" s="27"/>
      <c r="S320" s="27"/>
      <c r="T320" s="35" t="s">
        <v>2544</v>
      </c>
      <c r="U320" s="35" t="s">
        <v>2545</v>
      </c>
    </row>
    <row r="321" spans="13:21">
      <c r="M321" s="31">
        <v>337</v>
      </c>
      <c r="N321" s="32" t="s">
        <v>1418</v>
      </c>
      <c r="O321" s="33">
        <v>17</v>
      </c>
      <c r="P321" s="27"/>
      <c r="Q321" s="27"/>
      <c r="R321" s="27"/>
      <c r="S321" s="27"/>
      <c r="T321" s="35" t="s">
        <v>2546</v>
      </c>
      <c r="U321" s="35" t="s">
        <v>2547</v>
      </c>
    </row>
    <row r="322" spans="13:21">
      <c r="M322" s="31">
        <v>338</v>
      </c>
      <c r="N322" s="32" t="s">
        <v>1974</v>
      </c>
      <c r="O322" s="33">
        <v>12</v>
      </c>
      <c r="P322" s="27"/>
      <c r="Q322" s="27"/>
      <c r="R322" s="27"/>
      <c r="S322" s="27"/>
      <c r="T322" s="35" t="s">
        <v>2548</v>
      </c>
      <c r="U322" s="35" t="s">
        <v>2549</v>
      </c>
    </row>
    <row r="323" spans="13:21">
      <c r="M323" s="31">
        <v>339</v>
      </c>
      <c r="N323" s="32" t="s">
        <v>1419</v>
      </c>
      <c r="O323" s="33">
        <v>17</v>
      </c>
      <c r="P323" s="27"/>
      <c r="Q323" s="27"/>
      <c r="R323" s="27"/>
      <c r="S323" s="27"/>
      <c r="T323" s="35" t="s">
        <v>2550</v>
      </c>
      <c r="U323" s="35" t="s">
        <v>571</v>
      </c>
    </row>
    <row r="324" spans="13:21">
      <c r="M324" s="31">
        <v>340</v>
      </c>
      <c r="N324" s="32" t="s">
        <v>795</v>
      </c>
      <c r="O324" s="33">
        <v>14</v>
      </c>
      <c r="P324" s="27"/>
      <c r="Q324" s="27"/>
      <c r="R324" s="27"/>
      <c r="S324" s="27"/>
      <c r="T324" s="35" t="s">
        <v>2551</v>
      </c>
      <c r="U324" s="35" t="s">
        <v>1916</v>
      </c>
    </row>
    <row r="325" spans="13:21">
      <c r="M325" s="31">
        <v>341</v>
      </c>
      <c r="N325" s="32" t="s">
        <v>1420</v>
      </c>
      <c r="O325" s="33">
        <v>17</v>
      </c>
      <c r="P325" s="27"/>
      <c r="Q325" s="27"/>
      <c r="R325" s="27"/>
      <c r="S325" s="27"/>
      <c r="T325" s="35" t="s">
        <v>2552</v>
      </c>
      <c r="U325" s="35" t="s">
        <v>784</v>
      </c>
    </row>
    <row r="326" spans="13:21">
      <c r="M326" s="31">
        <v>342</v>
      </c>
      <c r="N326" s="32" t="s">
        <v>1743</v>
      </c>
      <c r="O326" s="33">
        <v>20</v>
      </c>
      <c r="P326" s="27"/>
      <c r="Q326" s="27"/>
      <c r="R326" s="27"/>
      <c r="S326" s="27"/>
      <c r="T326" s="35" t="s">
        <v>2553</v>
      </c>
      <c r="U326" s="35" t="s">
        <v>2554</v>
      </c>
    </row>
    <row r="327" spans="13:21">
      <c r="M327" s="31">
        <v>343</v>
      </c>
      <c r="N327" s="32" t="s">
        <v>1782</v>
      </c>
      <c r="O327" s="33">
        <v>19</v>
      </c>
      <c r="P327" s="27"/>
      <c r="Q327" s="27"/>
      <c r="R327" s="27"/>
      <c r="S327" s="27"/>
      <c r="T327" s="35" t="s">
        <v>2555</v>
      </c>
      <c r="U327" s="35" t="s">
        <v>572</v>
      </c>
    </row>
    <row r="328" spans="13:21">
      <c r="M328" s="31">
        <v>344</v>
      </c>
      <c r="N328" s="32" t="s">
        <v>375</v>
      </c>
      <c r="O328" s="33">
        <v>13</v>
      </c>
      <c r="P328" s="27"/>
      <c r="Q328" s="27"/>
      <c r="R328" s="27"/>
      <c r="S328" s="27"/>
      <c r="T328" s="35" t="s">
        <v>2556</v>
      </c>
      <c r="U328" s="35" t="s">
        <v>2557</v>
      </c>
    </row>
    <row r="329" spans="13:21">
      <c r="M329" s="31">
        <v>345</v>
      </c>
      <c r="N329" s="32" t="s">
        <v>376</v>
      </c>
      <c r="O329" s="33">
        <v>13</v>
      </c>
      <c r="P329" s="27"/>
      <c r="Q329" s="27"/>
      <c r="R329" s="27"/>
      <c r="S329" s="27"/>
      <c r="T329" s="35" t="s">
        <v>2558</v>
      </c>
      <c r="U329" s="35" t="s">
        <v>2559</v>
      </c>
    </row>
    <row r="330" spans="13:21">
      <c r="M330" s="31">
        <v>346</v>
      </c>
      <c r="N330" s="32" t="s">
        <v>796</v>
      </c>
      <c r="O330" s="33">
        <v>14</v>
      </c>
      <c r="P330" s="27"/>
      <c r="Q330" s="27"/>
      <c r="R330" s="27"/>
      <c r="S330" s="27"/>
      <c r="T330" s="35" t="s">
        <v>2560</v>
      </c>
      <c r="U330" s="35" t="s">
        <v>2561</v>
      </c>
    </row>
    <row r="331" spans="13:21">
      <c r="M331" s="31">
        <v>347</v>
      </c>
      <c r="N331" s="32" t="s">
        <v>1697</v>
      </c>
      <c r="O331" s="33">
        <v>3</v>
      </c>
      <c r="P331" s="27"/>
      <c r="Q331" s="27"/>
      <c r="R331" s="27"/>
      <c r="S331" s="27"/>
      <c r="T331" s="35" t="s">
        <v>2562</v>
      </c>
      <c r="U331" s="35" t="s">
        <v>785</v>
      </c>
    </row>
    <row r="332" spans="13:21">
      <c r="M332" s="31">
        <v>348</v>
      </c>
      <c r="N332" s="32" t="s">
        <v>429</v>
      </c>
      <c r="O332" s="33">
        <v>18</v>
      </c>
      <c r="P332" s="27"/>
      <c r="Q332" s="27"/>
      <c r="R332" s="27"/>
      <c r="S332" s="27"/>
      <c r="T332" s="35" t="s">
        <v>2563</v>
      </c>
      <c r="U332" s="35" t="s">
        <v>2564</v>
      </c>
    </row>
    <row r="333" spans="13:21">
      <c r="M333" s="31">
        <v>349</v>
      </c>
      <c r="N333" s="32" t="s">
        <v>377</v>
      </c>
      <c r="O333" s="33">
        <v>13</v>
      </c>
      <c r="P333" s="27"/>
      <c r="Q333" s="27"/>
      <c r="R333" s="27"/>
      <c r="S333" s="27"/>
      <c r="T333" s="35" t="s">
        <v>2565</v>
      </c>
      <c r="U333" s="35" t="s">
        <v>786</v>
      </c>
    </row>
    <row r="334" spans="13:21">
      <c r="M334" s="31">
        <v>350</v>
      </c>
      <c r="N334" s="32" t="s">
        <v>1421</v>
      </c>
      <c r="O334" s="33">
        <v>17</v>
      </c>
      <c r="P334" s="27"/>
      <c r="Q334" s="27"/>
      <c r="R334" s="27"/>
      <c r="S334" s="27"/>
      <c r="T334" s="35" t="s">
        <v>2566</v>
      </c>
      <c r="U334" s="35" t="s">
        <v>2567</v>
      </c>
    </row>
    <row r="335" spans="13:21">
      <c r="M335" s="31">
        <v>351</v>
      </c>
      <c r="N335" s="32" t="s">
        <v>1955</v>
      </c>
      <c r="O335" s="33">
        <v>11</v>
      </c>
      <c r="P335" s="27"/>
      <c r="Q335" s="27"/>
      <c r="R335" s="27"/>
      <c r="S335" s="27"/>
      <c r="T335" s="35" t="s">
        <v>2568</v>
      </c>
      <c r="U335" s="35" t="s">
        <v>2569</v>
      </c>
    </row>
    <row r="336" spans="13:21">
      <c r="M336" s="31">
        <v>352</v>
      </c>
      <c r="N336" s="32" t="s">
        <v>1302</v>
      </c>
      <c r="O336" s="33">
        <v>2</v>
      </c>
      <c r="P336" s="27"/>
      <c r="Q336" s="27"/>
      <c r="R336" s="27"/>
      <c r="S336" s="27"/>
      <c r="T336" s="35" t="s">
        <v>2570</v>
      </c>
      <c r="U336" s="35" t="s">
        <v>2571</v>
      </c>
    </row>
    <row r="337" spans="13:21">
      <c r="M337" s="31">
        <v>354</v>
      </c>
      <c r="N337" s="32" t="s">
        <v>379</v>
      </c>
      <c r="O337" s="33">
        <v>13</v>
      </c>
      <c r="P337" s="27"/>
      <c r="Q337" s="27"/>
      <c r="R337" s="27"/>
      <c r="S337" s="27"/>
      <c r="T337" s="35" t="s">
        <v>2572</v>
      </c>
      <c r="U337" s="35" t="s">
        <v>2573</v>
      </c>
    </row>
    <row r="338" spans="13:21">
      <c r="M338" s="31">
        <v>355</v>
      </c>
      <c r="N338" s="32" t="s">
        <v>1744</v>
      </c>
      <c r="O338" s="33">
        <v>20</v>
      </c>
      <c r="P338" s="27"/>
      <c r="Q338" s="27"/>
      <c r="R338" s="27"/>
      <c r="S338" s="27"/>
      <c r="T338" s="35" t="s">
        <v>2574</v>
      </c>
      <c r="U338" s="35" t="s">
        <v>2575</v>
      </c>
    </row>
    <row r="339" spans="13:21">
      <c r="M339" s="31">
        <v>356</v>
      </c>
      <c r="N339" s="32" t="s">
        <v>1144</v>
      </c>
      <c r="O339" s="33">
        <v>1</v>
      </c>
      <c r="P339" s="27"/>
      <c r="Q339" s="27"/>
      <c r="R339" s="27"/>
      <c r="S339" s="27"/>
      <c r="T339" s="35" t="s">
        <v>2576</v>
      </c>
      <c r="U339" s="35" t="s">
        <v>2577</v>
      </c>
    </row>
    <row r="340" spans="13:21">
      <c r="M340" s="31">
        <v>357</v>
      </c>
      <c r="N340" s="32" t="s">
        <v>810</v>
      </c>
      <c r="O340" s="33">
        <v>15</v>
      </c>
      <c r="P340" s="27"/>
      <c r="Q340" s="27"/>
      <c r="R340" s="27"/>
      <c r="S340" s="27"/>
      <c r="T340" s="35" t="s">
        <v>2578</v>
      </c>
      <c r="U340" s="35" t="s">
        <v>2579</v>
      </c>
    </row>
    <row r="341" spans="13:21">
      <c r="M341" s="31">
        <v>358</v>
      </c>
      <c r="N341" s="32" t="s">
        <v>492</v>
      </c>
      <c r="O341" s="33">
        <v>17</v>
      </c>
      <c r="P341" s="27"/>
      <c r="Q341" s="27"/>
      <c r="R341" s="27"/>
      <c r="S341" s="27"/>
      <c r="T341" s="35" t="s">
        <v>2580</v>
      </c>
      <c r="U341" s="35" t="s">
        <v>2581</v>
      </c>
    </row>
    <row r="342" spans="13:21">
      <c r="M342" s="31">
        <v>359</v>
      </c>
      <c r="N342" s="32" t="s">
        <v>430</v>
      </c>
      <c r="O342" s="33">
        <v>18</v>
      </c>
      <c r="P342" s="27"/>
      <c r="Q342" s="27"/>
      <c r="R342" s="27"/>
      <c r="S342" s="27"/>
      <c r="T342" s="35" t="s">
        <v>2582</v>
      </c>
      <c r="U342" s="35" t="s">
        <v>2583</v>
      </c>
    </row>
    <row r="343" spans="13:21">
      <c r="M343" s="31">
        <v>360</v>
      </c>
      <c r="N343" s="32" t="s">
        <v>508</v>
      </c>
      <c r="O343" s="33">
        <v>8</v>
      </c>
      <c r="P343" s="27"/>
      <c r="Q343" s="27"/>
      <c r="R343" s="27"/>
      <c r="S343" s="27"/>
      <c r="T343" s="35" t="s">
        <v>2584</v>
      </c>
      <c r="U343" s="35" t="s">
        <v>2585</v>
      </c>
    </row>
    <row r="344" spans="13:21">
      <c r="M344" s="31">
        <v>361</v>
      </c>
      <c r="N344" s="32" t="s">
        <v>797</v>
      </c>
      <c r="O344" s="33">
        <v>14</v>
      </c>
      <c r="P344" s="27"/>
      <c r="Q344" s="27"/>
      <c r="R344" s="27"/>
      <c r="S344" s="27"/>
      <c r="T344" s="35" t="s">
        <v>2586</v>
      </c>
      <c r="U344" s="35" t="s">
        <v>2587</v>
      </c>
    </row>
    <row r="345" spans="13:21">
      <c r="M345" s="31">
        <v>362</v>
      </c>
      <c r="N345" s="32" t="s">
        <v>1145</v>
      </c>
      <c r="O345" s="33">
        <v>1</v>
      </c>
      <c r="P345" s="27"/>
      <c r="Q345" s="27"/>
      <c r="R345" s="27"/>
      <c r="S345" s="27"/>
      <c r="T345" s="35" t="s">
        <v>2588</v>
      </c>
      <c r="U345" s="35" t="s">
        <v>2589</v>
      </c>
    </row>
    <row r="346" spans="13:21">
      <c r="M346" s="31">
        <v>363</v>
      </c>
      <c r="N346" s="32" t="s">
        <v>509</v>
      </c>
      <c r="O346" s="33">
        <v>8</v>
      </c>
      <c r="P346" s="27"/>
      <c r="Q346" s="27"/>
      <c r="R346" s="27"/>
      <c r="S346" s="27"/>
      <c r="T346" s="35" t="s">
        <v>2590</v>
      </c>
      <c r="U346" s="35" t="s">
        <v>2591</v>
      </c>
    </row>
    <row r="347" spans="13:21">
      <c r="M347" s="31">
        <v>364</v>
      </c>
      <c r="N347" s="32" t="s">
        <v>1303</v>
      </c>
      <c r="O347" s="33">
        <v>2</v>
      </c>
      <c r="P347" s="27"/>
      <c r="Q347" s="27"/>
      <c r="R347" s="27"/>
      <c r="S347" s="27"/>
      <c r="T347" s="35" t="s">
        <v>2592</v>
      </c>
      <c r="U347" s="35" t="s">
        <v>2593</v>
      </c>
    </row>
    <row r="348" spans="13:21">
      <c r="M348" s="31">
        <v>365</v>
      </c>
      <c r="N348" s="32" t="s">
        <v>288</v>
      </c>
      <c r="O348" s="33">
        <v>4</v>
      </c>
      <c r="P348" s="27"/>
      <c r="Q348" s="27"/>
      <c r="R348" s="27"/>
      <c r="S348" s="27"/>
      <c r="T348" s="35" t="s">
        <v>2594</v>
      </c>
      <c r="U348" s="35" t="s">
        <v>2595</v>
      </c>
    </row>
    <row r="349" spans="13:21">
      <c r="M349" s="31">
        <v>366</v>
      </c>
      <c r="N349" s="32" t="s">
        <v>1522</v>
      </c>
      <c r="O349" s="33">
        <v>6</v>
      </c>
      <c r="P349" s="27"/>
      <c r="Q349" s="27"/>
      <c r="R349" s="27"/>
      <c r="S349" s="27"/>
      <c r="T349" s="35" t="s">
        <v>2596</v>
      </c>
      <c r="U349" s="35" t="s">
        <v>2597</v>
      </c>
    </row>
    <row r="350" spans="13:21">
      <c r="M350" s="31">
        <v>368</v>
      </c>
      <c r="N350" s="32" t="s">
        <v>431</v>
      </c>
      <c r="O350" s="33">
        <v>18</v>
      </c>
      <c r="P350" s="27"/>
      <c r="Q350" s="27"/>
      <c r="R350" s="27"/>
      <c r="S350" s="27"/>
      <c r="T350" s="35" t="s">
        <v>2598</v>
      </c>
      <c r="U350" s="35" t="s">
        <v>2599</v>
      </c>
    </row>
    <row r="351" spans="13:21">
      <c r="M351" s="31">
        <v>369</v>
      </c>
      <c r="N351" s="32" t="s">
        <v>510</v>
      </c>
      <c r="O351" s="33">
        <v>8</v>
      </c>
      <c r="P351" s="27"/>
      <c r="Q351" s="27"/>
      <c r="R351" s="27"/>
      <c r="S351" s="27"/>
      <c r="T351" s="35" t="s">
        <v>2600</v>
      </c>
      <c r="U351" s="35" t="s">
        <v>2601</v>
      </c>
    </row>
    <row r="352" spans="13:21">
      <c r="M352" s="31">
        <v>371</v>
      </c>
      <c r="N352" s="32" t="s">
        <v>381</v>
      </c>
      <c r="O352" s="33">
        <v>13</v>
      </c>
      <c r="P352" s="27"/>
      <c r="Q352" s="27"/>
      <c r="R352" s="27"/>
      <c r="S352" s="27"/>
      <c r="T352" s="35" t="s">
        <v>2602</v>
      </c>
      <c r="U352" s="35" t="s">
        <v>2603</v>
      </c>
    </row>
    <row r="353" spans="13:21">
      <c r="M353" s="31">
        <v>372</v>
      </c>
      <c r="N353" s="32" t="s">
        <v>1975</v>
      </c>
      <c r="O353" s="33">
        <v>12</v>
      </c>
      <c r="P353" s="27"/>
      <c r="Q353" s="27"/>
      <c r="R353" s="27"/>
      <c r="S353" s="27"/>
      <c r="T353" s="35" t="s">
        <v>2604</v>
      </c>
      <c r="U353" s="35" t="s">
        <v>2605</v>
      </c>
    </row>
    <row r="354" spans="13:21">
      <c r="M354" s="31">
        <v>373</v>
      </c>
      <c r="N354" s="32" t="s">
        <v>511</v>
      </c>
      <c r="O354" s="33">
        <v>8</v>
      </c>
      <c r="P354" s="27"/>
      <c r="Q354" s="27"/>
      <c r="R354" s="27"/>
      <c r="S354" s="27"/>
      <c r="T354" s="35" t="s">
        <v>2606</v>
      </c>
      <c r="U354" s="35" t="s">
        <v>164</v>
      </c>
    </row>
    <row r="355" spans="13:21">
      <c r="M355" s="31">
        <v>374</v>
      </c>
      <c r="N355" s="32" t="s">
        <v>432</v>
      </c>
      <c r="O355" s="33">
        <v>18</v>
      </c>
      <c r="P355" s="27"/>
      <c r="Q355" s="27"/>
      <c r="R355" s="27"/>
      <c r="S355" s="27"/>
      <c r="T355" s="35" t="s">
        <v>2607</v>
      </c>
      <c r="U355" s="35" t="s">
        <v>165</v>
      </c>
    </row>
    <row r="356" spans="13:21">
      <c r="M356" s="31">
        <v>375</v>
      </c>
      <c r="N356" s="32" t="s">
        <v>1540</v>
      </c>
      <c r="O356" s="33">
        <v>7</v>
      </c>
      <c r="P356" s="27"/>
      <c r="Q356" s="27"/>
      <c r="R356" s="27"/>
      <c r="S356" s="27"/>
      <c r="T356" s="35" t="s">
        <v>2608</v>
      </c>
      <c r="U356" s="35" t="s">
        <v>166</v>
      </c>
    </row>
    <row r="357" spans="13:21">
      <c r="M357" s="31">
        <v>376</v>
      </c>
      <c r="N357" s="32" t="s">
        <v>1147</v>
      </c>
      <c r="O357" s="33">
        <v>1</v>
      </c>
      <c r="P357" s="27"/>
      <c r="Q357" s="27"/>
      <c r="R357" s="27"/>
      <c r="S357" s="27"/>
      <c r="T357" s="35" t="s">
        <v>2609</v>
      </c>
      <c r="U357" s="35" t="s">
        <v>573</v>
      </c>
    </row>
    <row r="358" spans="13:21">
      <c r="M358" s="31">
        <v>377</v>
      </c>
      <c r="N358" s="32" t="s">
        <v>813</v>
      </c>
      <c r="O358" s="33">
        <v>15</v>
      </c>
      <c r="P358" s="27"/>
      <c r="Q358" s="27"/>
      <c r="R358" s="27"/>
      <c r="S358" s="27"/>
      <c r="T358" s="35" t="s">
        <v>2610</v>
      </c>
      <c r="U358" s="35" t="s">
        <v>2611</v>
      </c>
    </row>
    <row r="359" spans="13:21">
      <c r="M359" s="31">
        <v>378</v>
      </c>
      <c r="N359" s="32" t="s">
        <v>290</v>
      </c>
      <c r="O359" s="33">
        <v>4</v>
      </c>
      <c r="P359" s="27"/>
      <c r="Q359" s="27"/>
      <c r="R359" s="27"/>
      <c r="S359" s="27"/>
      <c r="T359" s="35" t="s">
        <v>2612</v>
      </c>
      <c r="U359" s="35" t="s">
        <v>2613</v>
      </c>
    </row>
    <row r="360" spans="13:21">
      <c r="M360" s="31">
        <v>379</v>
      </c>
      <c r="N360" s="32" t="s">
        <v>1451</v>
      </c>
      <c r="O360" s="33">
        <v>13</v>
      </c>
      <c r="P360" s="27"/>
      <c r="Q360" s="27"/>
      <c r="R360" s="27"/>
      <c r="S360" s="27"/>
      <c r="T360" s="35" t="s">
        <v>2614</v>
      </c>
      <c r="U360" s="35" t="s">
        <v>167</v>
      </c>
    </row>
    <row r="361" spans="13:21">
      <c r="M361" s="31">
        <v>380</v>
      </c>
      <c r="N361" s="32" t="s">
        <v>1148</v>
      </c>
      <c r="O361" s="33">
        <v>1</v>
      </c>
      <c r="P361" s="27"/>
      <c r="Q361" s="27"/>
      <c r="R361" s="27"/>
      <c r="S361" s="27"/>
      <c r="T361" s="35" t="s">
        <v>2615</v>
      </c>
      <c r="U361" s="35" t="s">
        <v>168</v>
      </c>
    </row>
    <row r="362" spans="13:21">
      <c r="M362" s="31">
        <v>381</v>
      </c>
      <c r="N362" s="32" t="s">
        <v>798</v>
      </c>
      <c r="O362" s="33">
        <v>14</v>
      </c>
      <c r="P362" s="27"/>
      <c r="Q362" s="27"/>
      <c r="R362" s="27"/>
      <c r="S362" s="27"/>
      <c r="T362" s="35" t="s">
        <v>2616</v>
      </c>
      <c r="U362" s="35" t="s">
        <v>574</v>
      </c>
    </row>
    <row r="363" spans="13:21">
      <c r="M363" s="31">
        <v>382</v>
      </c>
      <c r="N363" s="32" t="s">
        <v>494</v>
      </c>
      <c r="O363" s="33">
        <v>17</v>
      </c>
      <c r="P363" s="27"/>
      <c r="Q363" s="27"/>
      <c r="R363" s="27"/>
      <c r="S363" s="27"/>
      <c r="T363" s="35" t="s">
        <v>2617</v>
      </c>
      <c r="U363" s="35" t="s">
        <v>575</v>
      </c>
    </row>
    <row r="364" spans="13:21">
      <c r="M364" s="31">
        <v>383</v>
      </c>
      <c r="N364" s="32" t="s">
        <v>495</v>
      </c>
      <c r="O364" s="33">
        <v>17</v>
      </c>
      <c r="P364" s="27"/>
      <c r="Q364" s="27"/>
      <c r="R364" s="27"/>
      <c r="S364" s="27"/>
      <c r="T364" s="35" t="s">
        <v>2618</v>
      </c>
      <c r="U364" s="35" t="s">
        <v>576</v>
      </c>
    </row>
    <row r="365" spans="13:21">
      <c r="M365" s="31">
        <v>385</v>
      </c>
      <c r="N365" s="32" t="s">
        <v>1745</v>
      </c>
      <c r="O365" s="33">
        <v>20</v>
      </c>
      <c r="P365" s="27"/>
      <c r="Q365" s="27"/>
      <c r="R365" s="27"/>
      <c r="S365" s="27"/>
      <c r="T365" s="35" t="s">
        <v>2619</v>
      </c>
      <c r="U365" s="35" t="s">
        <v>1254</v>
      </c>
    </row>
    <row r="366" spans="13:21">
      <c r="M366" s="31">
        <v>386</v>
      </c>
      <c r="N366" s="32" t="s">
        <v>799</v>
      </c>
      <c r="O366" s="33">
        <v>14</v>
      </c>
      <c r="P366" s="27"/>
      <c r="Q366" s="27"/>
      <c r="R366" s="27"/>
      <c r="S366" s="27"/>
      <c r="T366" s="35" t="s">
        <v>2620</v>
      </c>
      <c r="U366" s="35" t="s">
        <v>1255</v>
      </c>
    </row>
    <row r="367" spans="13:21">
      <c r="M367" s="31">
        <v>387</v>
      </c>
      <c r="N367" s="32" t="s">
        <v>128</v>
      </c>
      <c r="O367" s="33">
        <v>9</v>
      </c>
      <c r="P367" s="27"/>
      <c r="Q367" s="27"/>
      <c r="R367" s="27"/>
      <c r="S367" s="27"/>
      <c r="T367" s="35" t="s">
        <v>2621</v>
      </c>
      <c r="U367" s="35" t="s">
        <v>2622</v>
      </c>
    </row>
    <row r="368" spans="13:21">
      <c r="M368" s="31">
        <v>388</v>
      </c>
      <c r="N368" s="32" t="s">
        <v>1976</v>
      </c>
      <c r="O368" s="33">
        <v>12</v>
      </c>
      <c r="P368" s="27"/>
      <c r="Q368" s="27"/>
      <c r="R368" s="27"/>
      <c r="S368" s="27"/>
      <c r="T368" s="35" t="s">
        <v>2623</v>
      </c>
      <c r="U368" s="35" t="s">
        <v>2624</v>
      </c>
    </row>
    <row r="369" spans="13:21">
      <c r="M369" s="31">
        <v>389</v>
      </c>
      <c r="N369" s="32" t="s">
        <v>496</v>
      </c>
      <c r="O369" s="33">
        <v>17</v>
      </c>
      <c r="P369" s="27"/>
      <c r="Q369" s="27"/>
      <c r="R369" s="27"/>
      <c r="S369" s="27"/>
      <c r="T369" s="35" t="s">
        <v>2625</v>
      </c>
      <c r="U369" s="35" t="s">
        <v>2626</v>
      </c>
    </row>
    <row r="370" spans="13:21">
      <c r="M370" s="31">
        <v>390</v>
      </c>
      <c r="N370" s="32" t="s">
        <v>1542</v>
      </c>
      <c r="O370" s="33">
        <v>7</v>
      </c>
      <c r="P370" s="27"/>
      <c r="Q370" s="27"/>
      <c r="R370" s="27"/>
      <c r="S370" s="27"/>
      <c r="T370" s="35" t="s">
        <v>2627</v>
      </c>
      <c r="U370" s="35" t="s">
        <v>2628</v>
      </c>
    </row>
    <row r="371" spans="13:21">
      <c r="M371" s="31">
        <v>391</v>
      </c>
      <c r="N371" s="32" t="s">
        <v>1698</v>
      </c>
      <c r="O371" s="33">
        <v>3</v>
      </c>
      <c r="P371" s="27"/>
      <c r="Q371" s="27"/>
      <c r="R371" s="27"/>
      <c r="S371" s="27"/>
      <c r="T371" s="35" t="s">
        <v>2629</v>
      </c>
      <c r="U371" s="35" t="s">
        <v>1256</v>
      </c>
    </row>
    <row r="372" spans="13:21">
      <c r="M372" s="31">
        <v>393</v>
      </c>
      <c r="N372" s="32" t="s">
        <v>512</v>
      </c>
      <c r="O372" s="33">
        <v>8</v>
      </c>
      <c r="P372" s="27"/>
      <c r="Q372" s="27"/>
      <c r="R372" s="27"/>
      <c r="S372" s="27"/>
      <c r="T372" s="35" t="s">
        <v>2630</v>
      </c>
      <c r="U372" s="35" t="s">
        <v>2631</v>
      </c>
    </row>
    <row r="373" spans="13:21">
      <c r="M373" s="31">
        <v>394</v>
      </c>
      <c r="N373" s="32" t="s">
        <v>814</v>
      </c>
      <c r="O373" s="33">
        <v>15</v>
      </c>
      <c r="P373" s="27"/>
      <c r="Q373" s="27"/>
      <c r="R373" s="27"/>
      <c r="S373" s="27"/>
      <c r="T373" s="35" t="s">
        <v>2632</v>
      </c>
      <c r="U373" s="35" t="s">
        <v>2633</v>
      </c>
    </row>
    <row r="374" spans="13:21">
      <c r="M374" s="31">
        <v>395</v>
      </c>
      <c r="N374" s="32" t="s">
        <v>593</v>
      </c>
      <c r="O374" s="33">
        <v>10</v>
      </c>
      <c r="P374" s="27"/>
      <c r="Q374" s="27"/>
      <c r="R374" s="27"/>
      <c r="S374" s="27"/>
      <c r="T374" s="35" t="s">
        <v>2634</v>
      </c>
      <c r="U374" s="35" t="s">
        <v>2635</v>
      </c>
    </row>
    <row r="375" spans="13:21">
      <c r="M375" s="31">
        <v>396</v>
      </c>
      <c r="N375" s="32" t="s">
        <v>353</v>
      </c>
      <c r="O375" s="33">
        <v>12</v>
      </c>
      <c r="P375" s="27"/>
      <c r="Q375" s="27"/>
      <c r="R375" s="27"/>
      <c r="S375" s="27"/>
      <c r="T375" s="35" t="s">
        <v>2636</v>
      </c>
      <c r="U375" s="35" t="s">
        <v>2637</v>
      </c>
    </row>
    <row r="376" spans="13:21">
      <c r="M376" s="31">
        <v>397</v>
      </c>
      <c r="N376" s="32" t="s">
        <v>354</v>
      </c>
      <c r="O376" s="33">
        <v>12</v>
      </c>
      <c r="P376" s="27"/>
      <c r="Q376" s="27"/>
      <c r="R376" s="27"/>
      <c r="S376" s="27"/>
      <c r="T376" s="35" t="s">
        <v>2638</v>
      </c>
      <c r="U376" s="35" t="s">
        <v>2639</v>
      </c>
    </row>
    <row r="377" spans="13:21">
      <c r="M377" s="31">
        <v>399</v>
      </c>
      <c r="N377" s="32" t="s">
        <v>1783</v>
      </c>
      <c r="O377" s="33">
        <v>19</v>
      </c>
      <c r="P377" s="27"/>
      <c r="Q377" s="27"/>
      <c r="R377" s="27"/>
      <c r="S377" s="27"/>
      <c r="T377" s="35" t="s">
        <v>2640</v>
      </c>
      <c r="U377" s="35" t="s">
        <v>2641</v>
      </c>
    </row>
    <row r="378" spans="13:21">
      <c r="M378" s="31">
        <v>400</v>
      </c>
      <c r="N378" s="32" t="s">
        <v>291</v>
      </c>
      <c r="O378" s="33">
        <v>4</v>
      </c>
      <c r="P378" s="27"/>
      <c r="Q378" s="27"/>
      <c r="R378" s="27"/>
      <c r="S378" s="27"/>
      <c r="T378" s="35" t="s">
        <v>2642</v>
      </c>
      <c r="U378" s="35" t="s">
        <v>2643</v>
      </c>
    </row>
    <row r="379" spans="13:21">
      <c r="M379" s="31">
        <v>402</v>
      </c>
      <c r="N379" s="32" t="s">
        <v>1784</v>
      </c>
      <c r="O379" s="33">
        <v>19</v>
      </c>
      <c r="P379" s="27"/>
      <c r="Q379" s="27"/>
      <c r="R379" s="27"/>
      <c r="S379" s="27"/>
      <c r="T379" s="35" t="s">
        <v>2644</v>
      </c>
      <c r="U379" s="35" t="s">
        <v>2645</v>
      </c>
    </row>
    <row r="380" spans="13:21">
      <c r="M380" s="31">
        <v>405</v>
      </c>
      <c r="N380" s="32" t="s">
        <v>1523</v>
      </c>
      <c r="O380" s="33">
        <v>6</v>
      </c>
      <c r="P380" s="27"/>
      <c r="Q380" s="27"/>
      <c r="R380" s="27"/>
      <c r="S380" s="27"/>
      <c r="T380" s="35" t="s">
        <v>2646</v>
      </c>
      <c r="U380" s="35" t="s">
        <v>2647</v>
      </c>
    </row>
    <row r="381" spans="13:21">
      <c r="M381" s="31">
        <v>406</v>
      </c>
      <c r="N381" s="32" t="s">
        <v>497</v>
      </c>
      <c r="O381" s="33">
        <v>17</v>
      </c>
      <c r="P381" s="27"/>
      <c r="Q381" s="27"/>
      <c r="R381" s="27"/>
      <c r="S381" s="27"/>
      <c r="T381" s="35" t="s">
        <v>2648</v>
      </c>
      <c r="U381" s="35" t="s">
        <v>1258</v>
      </c>
    </row>
    <row r="382" spans="13:21">
      <c r="M382" s="31">
        <v>407</v>
      </c>
      <c r="N382" s="32" t="s">
        <v>594</v>
      </c>
      <c r="O382" s="33">
        <v>10</v>
      </c>
      <c r="P382" s="27"/>
      <c r="Q382" s="27"/>
      <c r="R382" s="27"/>
      <c r="S382" s="27"/>
      <c r="T382" s="35" t="s">
        <v>2649</v>
      </c>
      <c r="U382" s="35" t="s">
        <v>577</v>
      </c>
    </row>
    <row r="383" spans="13:21">
      <c r="M383" s="31">
        <v>409</v>
      </c>
      <c r="N383" s="32" t="s">
        <v>498</v>
      </c>
      <c r="O383" s="33">
        <v>17</v>
      </c>
      <c r="P383" s="27"/>
      <c r="Q383" s="27"/>
      <c r="R383" s="27"/>
      <c r="S383" s="27"/>
      <c r="T383" s="35" t="s">
        <v>2650</v>
      </c>
      <c r="U383" s="35" t="s">
        <v>2651</v>
      </c>
    </row>
    <row r="384" spans="13:21">
      <c r="M384" s="31">
        <v>410</v>
      </c>
      <c r="N384" s="32" t="s">
        <v>1493</v>
      </c>
      <c r="O384" s="33">
        <v>5</v>
      </c>
      <c r="P384" s="27"/>
      <c r="Q384" s="27"/>
      <c r="R384" s="27"/>
      <c r="S384" s="27"/>
      <c r="T384" s="35" t="s">
        <v>2652</v>
      </c>
      <c r="U384" s="35" t="s">
        <v>1835</v>
      </c>
    </row>
    <row r="385" spans="13:21">
      <c r="M385" s="31">
        <v>411</v>
      </c>
      <c r="N385" s="32" t="s">
        <v>1452</v>
      </c>
      <c r="O385" s="33">
        <v>13</v>
      </c>
      <c r="P385" s="27"/>
      <c r="Q385" s="27"/>
      <c r="R385" s="27"/>
      <c r="S385" s="27"/>
      <c r="T385" s="35" t="s">
        <v>2653</v>
      </c>
      <c r="U385" s="35" t="s">
        <v>1836</v>
      </c>
    </row>
    <row r="386" spans="13:21">
      <c r="M386" s="31">
        <v>412</v>
      </c>
      <c r="N386" s="32" t="s">
        <v>355</v>
      </c>
      <c r="O386" s="33">
        <v>12</v>
      </c>
      <c r="P386" s="27"/>
      <c r="Q386" s="27"/>
      <c r="R386" s="27"/>
      <c r="S386" s="27"/>
      <c r="T386" s="35" t="s">
        <v>2654</v>
      </c>
      <c r="U386" s="35" t="s">
        <v>2655</v>
      </c>
    </row>
    <row r="387" spans="13:21">
      <c r="M387" s="31">
        <v>413</v>
      </c>
      <c r="N387" s="32" t="s">
        <v>499</v>
      </c>
      <c r="O387" s="33">
        <v>17</v>
      </c>
      <c r="P387" s="27"/>
      <c r="Q387" s="27"/>
      <c r="R387" s="27"/>
      <c r="S387" s="27"/>
      <c r="T387" s="35" t="s">
        <v>2656</v>
      </c>
      <c r="U387" s="35" t="s">
        <v>1837</v>
      </c>
    </row>
    <row r="388" spans="13:21">
      <c r="M388" s="31">
        <v>414</v>
      </c>
      <c r="N388" s="32" t="s">
        <v>1663</v>
      </c>
      <c r="O388" s="33">
        <v>16</v>
      </c>
      <c r="P388" s="27"/>
      <c r="Q388" s="27"/>
      <c r="R388" s="27"/>
      <c r="S388" s="27"/>
      <c r="T388" s="35" t="s">
        <v>2657</v>
      </c>
      <c r="U388" s="35" t="s">
        <v>1838</v>
      </c>
    </row>
    <row r="389" spans="13:21">
      <c r="M389" s="31">
        <v>415</v>
      </c>
      <c r="N389" s="32" t="s">
        <v>1664</v>
      </c>
      <c r="O389" s="33">
        <v>16</v>
      </c>
      <c r="P389" s="27"/>
      <c r="Q389" s="27"/>
      <c r="R389" s="27"/>
      <c r="S389" s="27"/>
      <c r="T389" s="35" t="s">
        <v>2658</v>
      </c>
      <c r="U389" s="35" t="s">
        <v>777</v>
      </c>
    </row>
    <row r="390" spans="13:21">
      <c r="M390" s="31">
        <v>416</v>
      </c>
      <c r="N390" s="32" t="s">
        <v>1453</v>
      </c>
      <c r="O390" s="33">
        <v>13</v>
      </c>
      <c r="P390" s="27"/>
      <c r="Q390" s="27"/>
      <c r="R390" s="27"/>
      <c r="S390" s="27"/>
      <c r="T390" s="35" t="s">
        <v>2659</v>
      </c>
      <c r="U390" s="35" t="s">
        <v>2660</v>
      </c>
    </row>
    <row r="391" spans="13:21">
      <c r="M391" s="31">
        <v>418</v>
      </c>
      <c r="N391" s="32" t="s">
        <v>356</v>
      </c>
      <c r="O391" s="33">
        <v>12</v>
      </c>
      <c r="P391" s="27"/>
      <c r="Q391" s="27"/>
      <c r="R391" s="27"/>
      <c r="S391" s="27"/>
      <c r="T391" s="35" t="s">
        <v>2661</v>
      </c>
      <c r="U391" s="35" t="s">
        <v>1108</v>
      </c>
    </row>
    <row r="392" spans="13:21">
      <c r="M392" s="31">
        <v>419</v>
      </c>
      <c r="N392" s="32" t="s">
        <v>1785</v>
      </c>
      <c r="O392" s="33">
        <v>19</v>
      </c>
      <c r="P392" s="27"/>
      <c r="Q392" s="27"/>
      <c r="R392" s="27"/>
      <c r="S392" s="27"/>
      <c r="T392" s="35" t="s">
        <v>2662</v>
      </c>
      <c r="U392" s="35" t="s">
        <v>2663</v>
      </c>
    </row>
    <row r="393" spans="13:21">
      <c r="M393" s="31">
        <v>421</v>
      </c>
      <c r="N393" s="32" t="s">
        <v>800</v>
      </c>
      <c r="O393" s="33">
        <v>14</v>
      </c>
      <c r="P393" s="27"/>
      <c r="Q393" s="27"/>
      <c r="R393" s="27"/>
      <c r="S393" s="27"/>
      <c r="T393" s="35" t="s">
        <v>2664</v>
      </c>
      <c r="U393" s="35" t="s">
        <v>1602</v>
      </c>
    </row>
    <row r="394" spans="13:21">
      <c r="M394" s="31">
        <v>422</v>
      </c>
      <c r="N394" s="32" t="s">
        <v>1304</v>
      </c>
      <c r="O394" s="33">
        <v>2</v>
      </c>
      <c r="P394" s="27"/>
      <c r="Q394" s="27"/>
      <c r="R394" s="27"/>
      <c r="S394" s="27"/>
      <c r="T394" s="35" t="s">
        <v>2665</v>
      </c>
      <c r="U394" s="35" t="s">
        <v>1614</v>
      </c>
    </row>
    <row r="395" spans="13:21">
      <c r="M395" s="31">
        <v>423</v>
      </c>
      <c r="N395" s="32" t="s">
        <v>500</v>
      </c>
      <c r="O395" s="33">
        <v>17</v>
      </c>
      <c r="P395" s="27"/>
      <c r="Q395" s="27"/>
      <c r="R395" s="27"/>
      <c r="S395" s="27"/>
      <c r="T395" s="35" t="s">
        <v>2666</v>
      </c>
      <c r="U395" s="35" t="s">
        <v>1603</v>
      </c>
    </row>
    <row r="396" spans="13:21">
      <c r="M396" s="31">
        <v>424</v>
      </c>
      <c r="N396" s="32" t="s">
        <v>595</v>
      </c>
      <c r="O396" s="33">
        <v>10</v>
      </c>
      <c r="P396" s="27"/>
      <c r="Q396" s="27"/>
      <c r="R396" s="27"/>
      <c r="S396" s="27"/>
      <c r="T396" s="35" t="s">
        <v>2667</v>
      </c>
      <c r="U396" s="35" t="s">
        <v>1604</v>
      </c>
    </row>
    <row r="397" spans="13:21">
      <c r="M397" s="31">
        <v>425</v>
      </c>
      <c r="N397" s="32" t="s">
        <v>1454</v>
      </c>
      <c r="O397" s="33">
        <v>13</v>
      </c>
      <c r="P397" s="27"/>
      <c r="Q397" s="27"/>
      <c r="R397" s="27"/>
      <c r="S397" s="27"/>
      <c r="T397" s="35" t="s">
        <v>2668</v>
      </c>
      <c r="U397" s="35" t="s">
        <v>1605</v>
      </c>
    </row>
    <row r="398" spans="13:21">
      <c r="M398" s="31">
        <v>426</v>
      </c>
      <c r="N398" s="32" t="s">
        <v>1699</v>
      </c>
      <c r="O398" s="33">
        <v>3</v>
      </c>
      <c r="P398" s="27"/>
      <c r="Q398" s="27"/>
      <c r="R398" s="27"/>
      <c r="S398" s="27"/>
      <c r="T398" s="35" t="s">
        <v>2669</v>
      </c>
      <c r="U398" s="35" t="s">
        <v>1615</v>
      </c>
    </row>
    <row r="399" spans="13:21">
      <c r="M399" s="31">
        <v>427</v>
      </c>
      <c r="N399" s="32" t="s">
        <v>394</v>
      </c>
      <c r="O399" s="33">
        <v>17</v>
      </c>
      <c r="P399" s="27"/>
      <c r="Q399" s="27"/>
      <c r="R399" s="27"/>
      <c r="S399" s="27"/>
      <c r="T399" s="35" t="s">
        <v>2670</v>
      </c>
      <c r="U399" s="35" t="s">
        <v>2671</v>
      </c>
    </row>
    <row r="400" spans="13:21">
      <c r="M400" s="31">
        <v>428</v>
      </c>
      <c r="N400" s="32" t="s">
        <v>1455</v>
      </c>
      <c r="O400" s="33">
        <v>13</v>
      </c>
      <c r="P400" s="27"/>
      <c r="Q400" s="27"/>
      <c r="R400" s="27"/>
      <c r="S400" s="27"/>
      <c r="T400" s="35" t="s">
        <v>2672</v>
      </c>
      <c r="U400" s="35" t="s">
        <v>2673</v>
      </c>
    </row>
    <row r="401" spans="13:21">
      <c r="M401" s="31">
        <v>429</v>
      </c>
      <c r="N401" s="32" t="s">
        <v>1151</v>
      </c>
      <c r="O401" s="33">
        <v>1</v>
      </c>
      <c r="P401" s="27"/>
      <c r="Q401" s="27"/>
      <c r="R401" s="27"/>
      <c r="S401" s="27"/>
      <c r="T401" s="35" t="s">
        <v>2674</v>
      </c>
      <c r="U401" s="35" t="s">
        <v>1606</v>
      </c>
    </row>
    <row r="402" spans="13:21">
      <c r="M402" s="31">
        <v>430</v>
      </c>
      <c r="N402" s="32" t="s">
        <v>1305</v>
      </c>
      <c r="O402" s="33">
        <v>2</v>
      </c>
      <c r="P402" s="27"/>
      <c r="Q402" s="27"/>
      <c r="R402" s="27"/>
      <c r="S402" s="27"/>
      <c r="T402" s="35" t="s">
        <v>2675</v>
      </c>
      <c r="U402" s="35" t="s">
        <v>1607</v>
      </c>
    </row>
    <row r="403" spans="13:21">
      <c r="M403" s="31">
        <v>431</v>
      </c>
      <c r="N403" s="32" t="s">
        <v>434</v>
      </c>
      <c r="O403" s="33">
        <v>18</v>
      </c>
      <c r="P403" s="27"/>
      <c r="Q403" s="27"/>
      <c r="R403" s="27"/>
      <c r="S403" s="27"/>
      <c r="T403" s="35" t="s">
        <v>2676</v>
      </c>
      <c r="U403" s="35" t="s">
        <v>2677</v>
      </c>
    </row>
    <row r="404" spans="13:21">
      <c r="M404" s="31">
        <v>432</v>
      </c>
      <c r="N404" s="32" t="s">
        <v>433</v>
      </c>
      <c r="O404" s="33">
        <v>18</v>
      </c>
      <c r="P404" s="27"/>
      <c r="Q404" s="27"/>
      <c r="R404" s="27"/>
      <c r="S404" s="27"/>
      <c r="T404" s="35" t="s">
        <v>2678</v>
      </c>
      <c r="U404" s="35" t="s">
        <v>1608</v>
      </c>
    </row>
    <row r="405" spans="13:21">
      <c r="M405" s="31">
        <v>433</v>
      </c>
      <c r="N405" s="32" t="s">
        <v>435</v>
      </c>
      <c r="O405" s="33">
        <v>18</v>
      </c>
      <c r="P405" s="27"/>
      <c r="Q405" s="27"/>
      <c r="R405" s="27"/>
      <c r="S405" s="27"/>
      <c r="T405" s="35" t="s">
        <v>2679</v>
      </c>
      <c r="U405" s="35" t="s">
        <v>1389</v>
      </c>
    </row>
    <row r="406" spans="13:21">
      <c r="M406" s="31">
        <v>435</v>
      </c>
      <c r="N406" s="32" t="s">
        <v>436</v>
      </c>
      <c r="O406" s="33">
        <v>18</v>
      </c>
      <c r="P406" s="27"/>
      <c r="Q406" s="27"/>
      <c r="R406" s="27"/>
      <c r="S406" s="27"/>
      <c r="T406" s="35" t="s">
        <v>2680</v>
      </c>
      <c r="U406" s="35" t="s">
        <v>2681</v>
      </c>
    </row>
    <row r="407" spans="13:21">
      <c r="M407" s="31">
        <v>436</v>
      </c>
      <c r="N407" s="32" t="s">
        <v>1150</v>
      </c>
      <c r="O407" s="33">
        <v>1</v>
      </c>
      <c r="P407" s="27"/>
      <c r="Q407" s="27"/>
      <c r="R407" s="27"/>
      <c r="S407" s="27"/>
      <c r="T407" s="35" t="s">
        <v>2682</v>
      </c>
      <c r="U407" s="35" t="s">
        <v>120</v>
      </c>
    </row>
    <row r="408" spans="13:21">
      <c r="M408" s="31">
        <v>437</v>
      </c>
      <c r="N408" s="32" t="s">
        <v>1494</v>
      </c>
      <c r="O408" s="33">
        <v>5</v>
      </c>
      <c r="P408" s="27"/>
      <c r="Q408" s="27"/>
      <c r="R408" s="27"/>
      <c r="S408" s="27"/>
      <c r="T408" s="35" t="s">
        <v>2683</v>
      </c>
      <c r="U408" s="35" t="s">
        <v>2684</v>
      </c>
    </row>
    <row r="409" spans="13:21">
      <c r="M409" s="31">
        <v>438</v>
      </c>
      <c r="N409" s="32" t="s">
        <v>1495</v>
      </c>
      <c r="O409" s="33">
        <v>5</v>
      </c>
      <c r="P409" s="27"/>
      <c r="Q409" s="27"/>
      <c r="R409" s="27"/>
      <c r="S409" s="27"/>
      <c r="T409" s="35" t="s">
        <v>2685</v>
      </c>
      <c r="U409" s="35" t="s">
        <v>2686</v>
      </c>
    </row>
    <row r="410" spans="13:21">
      <c r="M410" s="31">
        <v>439</v>
      </c>
      <c r="N410" s="32" t="s">
        <v>1524</v>
      </c>
      <c r="O410" s="33">
        <v>6</v>
      </c>
      <c r="P410" s="27"/>
      <c r="Q410" s="27"/>
      <c r="R410" s="27"/>
      <c r="S410" s="27"/>
      <c r="T410" s="35" t="s">
        <v>2687</v>
      </c>
      <c r="U410" s="35" t="s">
        <v>2688</v>
      </c>
    </row>
    <row r="411" spans="13:21">
      <c r="M411" s="31">
        <v>440</v>
      </c>
      <c r="N411" s="32" t="s">
        <v>1748</v>
      </c>
      <c r="O411" s="33">
        <v>20</v>
      </c>
      <c r="P411" s="27"/>
      <c r="Q411" s="27"/>
      <c r="R411" s="27"/>
      <c r="S411" s="27"/>
      <c r="T411" s="35" t="s">
        <v>2689</v>
      </c>
      <c r="U411" s="35" t="s">
        <v>121</v>
      </c>
    </row>
    <row r="412" spans="13:21">
      <c r="M412" s="31">
        <v>441</v>
      </c>
      <c r="N412" s="32" t="s">
        <v>1749</v>
      </c>
      <c r="O412" s="33">
        <v>20</v>
      </c>
      <c r="P412" s="27"/>
      <c r="Q412" s="27"/>
      <c r="R412" s="27"/>
      <c r="S412" s="27"/>
      <c r="T412" s="35" t="s">
        <v>2690</v>
      </c>
      <c r="U412" s="35" t="s">
        <v>122</v>
      </c>
    </row>
    <row r="413" spans="13:21">
      <c r="M413" s="31">
        <v>442</v>
      </c>
      <c r="N413" s="32" t="s">
        <v>1525</v>
      </c>
      <c r="O413" s="33">
        <v>6</v>
      </c>
      <c r="P413" s="27"/>
      <c r="Q413" s="27"/>
      <c r="R413" s="27"/>
      <c r="S413" s="27"/>
      <c r="T413" s="35" t="s">
        <v>2691</v>
      </c>
      <c r="U413" s="35" t="s">
        <v>123</v>
      </c>
    </row>
    <row r="414" spans="13:21">
      <c r="M414" s="31">
        <v>443</v>
      </c>
      <c r="N414" s="32" t="s">
        <v>396</v>
      </c>
      <c r="O414" s="33">
        <v>17</v>
      </c>
      <c r="P414" s="27"/>
      <c r="Q414" s="27"/>
      <c r="R414" s="27"/>
      <c r="S414" s="27"/>
      <c r="T414" s="35" t="s">
        <v>2692</v>
      </c>
      <c r="U414" s="35" t="s">
        <v>124</v>
      </c>
    </row>
    <row r="415" spans="13:21">
      <c r="M415" s="31">
        <v>444</v>
      </c>
      <c r="N415" s="32" t="s">
        <v>815</v>
      </c>
      <c r="O415" s="33">
        <v>15</v>
      </c>
      <c r="P415" s="27"/>
      <c r="Q415" s="27"/>
      <c r="R415" s="27"/>
      <c r="S415" s="27"/>
      <c r="T415" s="35" t="s">
        <v>2693</v>
      </c>
      <c r="U415" s="35" t="s">
        <v>1387</v>
      </c>
    </row>
    <row r="416" spans="13:21">
      <c r="M416" s="31">
        <v>445</v>
      </c>
      <c r="N416" s="32" t="s">
        <v>1456</v>
      </c>
      <c r="O416" s="33">
        <v>13</v>
      </c>
      <c r="P416" s="27"/>
      <c r="Q416" s="27"/>
      <c r="R416" s="27"/>
      <c r="S416" s="27"/>
      <c r="T416" s="35" t="s">
        <v>2694</v>
      </c>
      <c r="U416" s="35" t="s">
        <v>1388</v>
      </c>
    </row>
    <row r="417" spans="13:21">
      <c r="M417" s="31">
        <v>447</v>
      </c>
      <c r="N417" s="32" t="s">
        <v>397</v>
      </c>
      <c r="O417" s="33">
        <v>17</v>
      </c>
      <c r="P417" s="27"/>
      <c r="Q417" s="27"/>
      <c r="R417" s="27"/>
      <c r="S417" s="27"/>
      <c r="T417" s="35" t="s">
        <v>2695</v>
      </c>
      <c r="U417" s="35" t="s">
        <v>125</v>
      </c>
    </row>
    <row r="418" spans="13:21">
      <c r="M418" s="31">
        <v>449</v>
      </c>
      <c r="N418" s="32" t="s">
        <v>596</v>
      </c>
      <c r="O418" s="33">
        <v>10</v>
      </c>
      <c r="P418" s="27"/>
      <c r="Q418" s="27"/>
      <c r="R418" s="27"/>
      <c r="S418" s="27"/>
      <c r="T418" s="35" t="s">
        <v>2696</v>
      </c>
      <c r="U418" s="35" t="s">
        <v>2697</v>
      </c>
    </row>
    <row r="419" spans="13:21">
      <c r="M419" s="31">
        <v>450</v>
      </c>
      <c r="N419" s="32" t="s">
        <v>1544</v>
      </c>
      <c r="O419" s="33">
        <v>7</v>
      </c>
      <c r="P419" s="27"/>
      <c r="Q419" s="27"/>
      <c r="R419" s="27"/>
      <c r="S419" s="27"/>
      <c r="T419" s="35" t="s">
        <v>2698</v>
      </c>
      <c r="U419" s="35" t="s">
        <v>2699</v>
      </c>
    </row>
    <row r="420" spans="13:21">
      <c r="M420" s="31">
        <v>452</v>
      </c>
      <c r="N420" s="32" t="s">
        <v>1751</v>
      </c>
      <c r="O420" s="33">
        <v>20</v>
      </c>
      <c r="P420" s="27"/>
      <c r="Q420" s="27"/>
      <c r="R420" s="27"/>
      <c r="S420" s="27"/>
      <c r="T420" s="35" t="s">
        <v>2700</v>
      </c>
      <c r="U420" s="35" t="s">
        <v>2701</v>
      </c>
    </row>
    <row r="421" spans="13:21">
      <c r="M421" s="31">
        <v>453</v>
      </c>
      <c r="N421" s="32" t="s">
        <v>437</v>
      </c>
      <c r="O421" s="33">
        <v>18</v>
      </c>
      <c r="P421" s="27"/>
      <c r="Q421" s="27"/>
      <c r="R421" s="27"/>
      <c r="S421" s="27"/>
      <c r="T421" s="35" t="s">
        <v>2702</v>
      </c>
      <c r="U421" s="35" t="s">
        <v>2703</v>
      </c>
    </row>
    <row r="422" spans="13:21">
      <c r="M422" s="31">
        <v>454</v>
      </c>
      <c r="N422" s="32" t="s">
        <v>816</v>
      </c>
      <c r="O422" s="33">
        <v>15</v>
      </c>
      <c r="P422" s="27"/>
      <c r="Q422" s="27"/>
      <c r="R422" s="27"/>
      <c r="S422" s="27"/>
      <c r="T422" s="35" t="s">
        <v>2704</v>
      </c>
      <c r="U422" s="35" t="s">
        <v>2705</v>
      </c>
    </row>
    <row r="423" spans="13:21">
      <c r="M423" s="31">
        <v>455</v>
      </c>
      <c r="N423" s="32" t="s">
        <v>1566</v>
      </c>
      <c r="O423" s="33">
        <v>9</v>
      </c>
      <c r="P423" s="27"/>
      <c r="Q423" s="27"/>
      <c r="R423" s="27"/>
      <c r="S423" s="27"/>
      <c r="T423" s="35" t="s">
        <v>2706</v>
      </c>
      <c r="U423" s="35" t="s">
        <v>2707</v>
      </c>
    </row>
    <row r="424" spans="13:21">
      <c r="M424" s="31">
        <v>456</v>
      </c>
      <c r="N424" s="32" t="s">
        <v>1665</v>
      </c>
      <c r="O424" s="33">
        <v>16</v>
      </c>
      <c r="P424" s="27"/>
      <c r="Q424" s="27"/>
      <c r="R424" s="27"/>
      <c r="S424" s="27"/>
      <c r="T424" s="35" t="s">
        <v>2708</v>
      </c>
      <c r="U424" s="35" t="s">
        <v>2709</v>
      </c>
    </row>
    <row r="425" spans="13:21">
      <c r="M425" s="31">
        <v>457</v>
      </c>
      <c r="N425" s="32" t="s">
        <v>1700</v>
      </c>
      <c r="O425" s="33">
        <v>3</v>
      </c>
      <c r="P425" s="27"/>
      <c r="Q425" s="27"/>
      <c r="R425" s="27"/>
      <c r="S425" s="27"/>
      <c r="T425" s="35" t="s">
        <v>2710</v>
      </c>
      <c r="U425" s="35" t="s">
        <v>2711</v>
      </c>
    </row>
    <row r="426" spans="13:21">
      <c r="M426" s="31">
        <v>458</v>
      </c>
      <c r="N426" s="32" t="s">
        <v>1666</v>
      </c>
      <c r="O426" s="33">
        <v>16</v>
      </c>
      <c r="P426" s="27"/>
      <c r="Q426" s="27"/>
      <c r="R426" s="27"/>
      <c r="S426" s="27"/>
      <c r="T426" s="35" t="s">
        <v>2712</v>
      </c>
      <c r="U426" s="35" t="s">
        <v>2713</v>
      </c>
    </row>
    <row r="427" spans="13:21">
      <c r="M427" s="31">
        <v>459</v>
      </c>
      <c r="N427" s="32" t="s">
        <v>1667</v>
      </c>
      <c r="O427" s="33">
        <v>16</v>
      </c>
      <c r="P427" s="27"/>
      <c r="Q427" s="27"/>
      <c r="R427" s="27"/>
      <c r="S427" s="27"/>
      <c r="T427" s="35" t="s">
        <v>2714</v>
      </c>
      <c r="U427" s="35" t="s">
        <v>2715</v>
      </c>
    </row>
    <row r="428" spans="13:21">
      <c r="M428" s="31">
        <v>460</v>
      </c>
      <c r="N428" s="32" t="s">
        <v>398</v>
      </c>
      <c r="O428" s="33">
        <v>17</v>
      </c>
      <c r="P428" s="27"/>
      <c r="Q428" s="27"/>
      <c r="R428" s="27"/>
      <c r="S428" s="27"/>
      <c r="T428" s="35" t="s">
        <v>2716</v>
      </c>
      <c r="U428" s="35" t="s">
        <v>2717</v>
      </c>
    </row>
    <row r="429" spans="13:21">
      <c r="M429" s="31">
        <v>461</v>
      </c>
      <c r="N429" s="32" t="s">
        <v>562</v>
      </c>
      <c r="O429" s="33">
        <v>14</v>
      </c>
      <c r="P429" s="27"/>
      <c r="Q429" s="27"/>
      <c r="R429" s="27"/>
      <c r="S429" s="27"/>
      <c r="T429" s="35" t="s">
        <v>2718</v>
      </c>
      <c r="U429" s="35" t="s">
        <v>2719</v>
      </c>
    </row>
    <row r="430" spans="13:21">
      <c r="M430" s="31">
        <v>462</v>
      </c>
      <c r="N430" s="32" t="s">
        <v>1496</v>
      </c>
      <c r="O430" s="33">
        <v>5</v>
      </c>
      <c r="P430" s="27"/>
      <c r="Q430" s="27"/>
      <c r="R430" s="27"/>
      <c r="S430" s="27"/>
      <c r="T430" s="35" t="s">
        <v>2720</v>
      </c>
      <c r="U430" s="35" t="s">
        <v>2721</v>
      </c>
    </row>
    <row r="431" spans="13:21">
      <c r="M431" s="31">
        <v>463</v>
      </c>
      <c r="N431" s="32" t="s">
        <v>399</v>
      </c>
      <c r="O431" s="33">
        <v>17</v>
      </c>
      <c r="P431" s="27"/>
      <c r="Q431" s="27"/>
      <c r="R431" s="27"/>
      <c r="S431" s="27"/>
      <c r="T431" s="35" t="s">
        <v>2722</v>
      </c>
      <c r="U431" s="35" t="s">
        <v>2723</v>
      </c>
    </row>
    <row r="432" spans="13:21">
      <c r="M432" s="31">
        <v>464</v>
      </c>
      <c r="N432" s="32" t="s">
        <v>1668</v>
      </c>
      <c r="O432" s="33">
        <v>16</v>
      </c>
      <c r="P432" s="27"/>
      <c r="Q432" s="27"/>
      <c r="R432" s="27"/>
      <c r="S432" s="27"/>
      <c r="T432" s="35" t="s">
        <v>2724</v>
      </c>
      <c r="U432" s="35" t="s">
        <v>2725</v>
      </c>
    </row>
    <row r="433" spans="13:21">
      <c r="M433" s="31">
        <v>466</v>
      </c>
      <c r="N433" s="32" t="s">
        <v>1306</v>
      </c>
      <c r="O433" s="33">
        <v>2</v>
      </c>
      <c r="P433" s="27"/>
      <c r="Q433" s="27"/>
      <c r="R433" s="27"/>
      <c r="S433" s="27"/>
      <c r="T433" s="35" t="s">
        <v>2726</v>
      </c>
      <c r="U433" s="35" t="s">
        <v>2727</v>
      </c>
    </row>
    <row r="434" spans="13:21">
      <c r="M434" s="31">
        <v>467</v>
      </c>
      <c r="N434" s="32" t="s">
        <v>129</v>
      </c>
      <c r="O434" s="33">
        <v>9</v>
      </c>
      <c r="P434" s="27"/>
      <c r="Q434" s="27"/>
      <c r="R434" s="27"/>
      <c r="S434" s="27"/>
      <c r="T434" s="35" t="s">
        <v>2728</v>
      </c>
      <c r="U434" s="35" t="s">
        <v>2729</v>
      </c>
    </row>
    <row r="435" spans="13:21">
      <c r="M435" s="31">
        <v>468</v>
      </c>
      <c r="N435" s="32" t="s">
        <v>438</v>
      </c>
      <c r="O435" s="33">
        <v>18</v>
      </c>
      <c r="P435" s="27"/>
      <c r="Q435" s="27"/>
      <c r="R435" s="27"/>
      <c r="S435" s="27"/>
      <c r="T435" s="35" t="s">
        <v>2730</v>
      </c>
      <c r="U435" s="35" t="s">
        <v>2731</v>
      </c>
    </row>
    <row r="436" spans="13:21">
      <c r="M436" s="31">
        <v>469</v>
      </c>
      <c r="N436" s="32" t="s">
        <v>817</v>
      </c>
      <c r="O436" s="33">
        <v>15</v>
      </c>
      <c r="P436" s="27"/>
      <c r="Q436" s="27"/>
      <c r="R436" s="27"/>
      <c r="S436" s="27"/>
      <c r="T436" s="35" t="s">
        <v>2732</v>
      </c>
      <c r="U436" s="35" t="s">
        <v>2733</v>
      </c>
    </row>
    <row r="437" spans="13:21">
      <c r="M437" s="31">
        <v>471</v>
      </c>
      <c r="N437" s="32" t="s">
        <v>563</v>
      </c>
      <c r="O437" s="33">
        <v>14</v>
      </c>
      <c r="P437" s="27"/>
      <c r="Q437" s="27"/>
      <c r="R437" s="27"/>
      <c r="S437" s="27"/>
      <c r="T437" s="35" t="s">
        <v>2734</v>
      </c>
      <c r="U437" s="35" t="s">
        <v>2735</v>
      </c>
    </row>
    <row r="438" spans="13:21">
      <c r="M438" s="31">
        <v>472</v>
      </c>
      <c r="N438" s="32" t="s">
        <v>1497</v>
      </c>
      <c r="O438" s="33">
        <v>5</v>
      </c>
      <c r="P438" s="27"/>
      <c r="Q438" s="27"/>
      <c r="R438" s="27"/>
      <c r="S438" s="27"/>
      <c r="T438" s="35" t="s">
        <v>2736</v>
      </c>
      <c r="U438" s="35" t="s">
        <v>2737</v>
      </c>
    </row>
    <row r="439" spans="13:21">
      <c r="M439" s="31">
        <v>473</v>
      </c>
      <c r="N439" s="32" t="s">
        <v>1498</v>
      </c>
      <c r="O439" s="33">
        <v>5</v>
      </c>
      <c r="P439" s="27"/>
      <c r="Q439" s="27"/>
      <c r="R439" s="27"/>
      <c r="S439" s="27"/>
      <c r="T439" s="35" t="s">
        <v>2738</v>
      </c>
      <c r="U439" s="35" t="s">
        <v>2739</v>
      </c>
    </row>
    <row r="440" spans="13:21">
      <c r="M440" s="31">
        <v>474</v>
      </c>
      <c r="N440" s="32" t="s">
        <v>1787</v>
      </c>
      <c r="O440" s="33">
        <v>19</v>
      </c>
      <c r="P440" s="27"/>
      <c r="Q440" s="27"/>
      <c r="R440" s="27"/>
      <c r="S440" s="27"/>
      <c r="T440" s="35" t="s">
        <v>2740</v>
      </c>
      <c r="U440" s="35" t="s">
        <v>2741</v>
      </c>
    </row>
    <row r="441" spans="13:21">
      <c r="M441" s="31">
        <v>475</v>
      </c>
      <c r="N441" s="32" t="s">
        <v>1956</v>
      </c>
      <c r="O441" s="33">
        <v>11</v>
      </c>
      <c r="P441" s="27"/>
      <c r="Q441" s="27"/>
      <c r="R441" s="27"/>
      <c r="S441" s="27"/>
      <c r="T441" s="35" t="s">
        <v>2742</v>
      </c>
      <c r="U441" s="35" t="s">
        <v>2743</v>
      </c>
    </row>
    <row r="442" spans="13:21">
      <c r="M442" s="31">
        <v>476</v>
      </c>
      <c r="N442" s="32" t="s">
        <v>357</v>
      </c>
      <c r="O442" s="33">
        <v>12</v>
      </c>
      <c r="P442" s="27"/>
      <c r="Q442" s="27"/>
      <c r="R442" s="27"/>
      <c r="S442" s="27"/>
      <c r="T442" s="35" t="s">
        <v>2744</v>
      </c>
      <c r="U442" s="35" t="s">
        <v>2745</v>
      </c>
    </row>
    <row r="443" spans="13:21">
      <c r="M443" s="31">
        <v>477</v>
      </c>
      <c r="N443" s="32" t="s">
        <v>1701</v>
      </c>
      <c r="O443" s="33">
        <v>3</v>
      </c>
      <c r="P443" s="27"/>
      <c r="Q443" s="27"/>
      <c r="R443" s="27"/>
      <c r="S443" s="27"/>
      <c r="T443" s="35" t="s">
        <v>2746</v>
      </c>
      <c r="U443" s="35" t="s">
        <v>2747</v>
      </c>
    </row>
    <row r="444" spans="13:21">
      <c r="M444" s="31">
        <v>478</v>
      </c>
      <c r="N444" s="32" t="s">
        <v>1545</v>
      </c>
      <c r="O444" s="33">
        <v>7</v>
      </c>
      <c r="P444" s="27"/>
      <c r="Q444" s="27"/>
      <c r="R444" s="27"/>
      <c r="S444" s="27"/>
      <c r="T444" s="35" t="s">
        <v>2748</v>
      </c>
      <c r="U444" s="35" t="s">
        <v>2749</v>
      </c>
    </row>
    <row r="445" spans="13:21">
      <c r="M445" s="31">
        <v>480</v>
      </c>
      <c r="N445" s="32" t="s">
        <v>1547</v>
      </c>
      <c r="O445" s="33">
        <v>7</v>
      </c>
      <c r="P445" s="27"/>
      <c r="Q445" s="27"/>
      <c r="R445" s="27"/>
      <c r="S445" s="27"/>
      <c r="T445" s="35" t="s">
        <v>2750</v>
      </c>
      <c r="U445" s="35" t="s">
        <v>2751</v>
      </c>
    </row>
    <row r="446" spans="13:21">
      <c r="M446" s="31">
        <v>481</v>
      </c>
      <c r="N446" s="32" t="s">
        <v>1307</v>
      </c>
      <c r="O446" s="33">
        <v>2</v>
      </c>
      <c r="P446" s="27"/>
      <c r="Q446" s="27"/>
      <c r="R446" s="27"/>
      <c r="S446" s="27"/>
      <c r="T446" s="35" t="s">
        <v>2752</v>
      </c>
      <c r="U446" s="35" t="s">
        <v>2753</v>
      </c>
    </row>
    <row r="447" spans="13:21">
      <c r="M447" s="31">
        <v>483</v>
      </c>
      <c r="N447" s="32" t="s">
        <v>1548</v>
      </c>
      <c r="O447" s="33">
        <v>7</v>
      </c>
      <c r="P447" s="27"/>
      <c r="Q447" s="27"/>
      <c r="R447" s="27"/>
      <c r="S447" s="27"/>
      <c r="T447" s="35" t="s">
        <v>2754</v>
      </c>
      <c r="U447" s="35" t="s">
        <v>2755</v>
      </c>
    </row>
    <row r="448" spans="13:21">
      <c r="M448" s="31">
        <v>484</v>
      </c>
      <c r="N448" s="32" t="s">
        <v>1500</v>
      </c>
      <c r="O448" s="33">
        <v>5</v>
      </c>
      <c r="P448" s="27"/>
      <c r="Q448" s="27"/>
      <c r="R448" s="27"/>
      <c r="S448" s="27"/>
      <c r="T448" s="35" t="s">
        <v>2756</v>
      </c>
      <c r="U448" s="35" t="s">
        <v>2757</v>
      </c>
    </row>
    <row r="449" spans="13:21">
      <c r="M449" s="31">
        <v>485</v>
      </c>
      <c r="N449" s="32" t="s">
        <v>564</v>
      </c>
      <c r="O449" s="33">
        <v>14</v>
      </c>
      <c r="P449" s="27"/>
      <c r="Q449" s="27"/>
      <c r="R449" s="27"/>
      <c r="S449" s="27"/>
      <c r="T449" s="35" t="s">
        <v>2758</v>
      </c>
      <c r="U449" s="35" t="s">
        <v>2759</v>
      </c>
    </row>
    <row r="450" spans="13:21">
      <c r="M450" s="31">
        <v>486</v>
      </c>
      <c r="N450" s="32" t="s">
        <v>1501</v>
      </c>
      <c r="O450" s="33">
        <v>5</v>
      </c>
      <c r="P450" s="27"/>
      <c r="Q450" s="27"/>
      <c r="R450" s="27"/>
      <c r="S450" s="27"/>
      <c r="T450" s="35" t="s">
        <v>2760</v>
      </c>
      <c r="U450" s="35" t="s">
        <v>2761</v>
      </c>
    </row>
    <row r="451" spans="13:21">
      <c r="M451" s="31">
        <v>487</v>
      </c>
      <c r="N451" s="32" t="s">
        <v>1669</v>
      </c>
      <c r="O451" s="33">
        <v>16</v>
      </c>
      <c r="P451" s="27"/>
      <c r="Q451" s="27"/>
      <c r="R451" s="27"/>
      <c r="S451" s="27"/>
      <c r="T451" s="35" t="s">
        <v>2762</v>
      </c>
      <c r="U451" s="35" t="s">
        <v>2763</v>
      </c>
    </row>
    <row r="452" spans="13:21">
      <c r="M452" s="31">
        <v>488</v>
      </c>
      <c r="N452" s="32" t="s">
        <v>513</v>
      </c>
      <c r="O452" s="33">
        <v>8</v>
      </c>
      <c r="P452" s="27"/>
      <c r="Q452" s="27"/>
      <c r="R452" s="27"/>
      <c r="S452" s="27"/>
      <c r="T452" s="35" t="s">
        <v>2764</v>
      </c>
      <c r="U452" s="35" t="s">
        <v>2765</v>
      </c>
    </row>
    <row r="453" spans="13:21">
      <c r="M453" s="31">
        <v>489</v>
      </c>
      <c r="N453" s="32" t="s">
        <v>1458</v>
      </c>
      <c r="O453" s="33">
        <v>13</v>
      </c>
      <c r="P453" s="27"/>
      <c r="Q453" s="27"/>
      <c r="R453" s="27"/>
      <c r="S453" s="27"/>
      <c r="T453" s="35" t="s">
        <v>2766</v>
      </c>
      <c r="U453" s="35" t="s">
        <v>2767</v>
      </c>
    </row>
    <row r="454" spans="13:21">
      <c r="M454" s="31">
        <v>490</v>
      </c>
      <c r="N454" s="32" t="s">
        <v>1526</v>
      </c>
      <c r="O454" s="33">
        <v>6</v>
      </c>
      <c r="P454" s="27"/>
      <c r="Q454" s="27"/>
      <c r="R454" s="27"/>
      <c r="S454" s="27"/>
      <c r="T454" s="35" t="s">
        <v>2768</v>
      </c>
      <c r="U454" s="35" t="s">
        <v>1257</v>
      </c>
    </row>
    <row r="455" spans="13:21">
      <c r="M455" s="31">
        <v>491</v>
      </c>
      <c r="N455" s="32" t="s">
        <v>597</v>
      </c>
      <c r="O455" s="33">
        <v>10</v>
      </c>
      <c r="P455" s="27"/>
      <c r="Q455" s="27"/>
      <c r="R455" s="27"/>
      <c r="S455" s="27"/>
      <c r="T455" s="35" t="s">
        <v>2769</v>
      </c>
      <c r="U455" s="35" t="s">
        <v>2770</v>
      </c>
    </row>
    <row r="456" spans="13:21">
      <c r="M456" s="31">
        <v>492</v>
      </c>
      <c r="N456" s="32" t="s">
        <v>401</v>
      </c>
      <c r="O456" s="33">
        <v>17</v>
      </c>
      <c r="P456" s="27"/>
      <c r="Q456" s="27"/>
      <c r="R456" s="27"/>
      <c r="S456" s="27"/>
      <c r="T456" s="35" t="s">
        <v>2771</v>
      </c>
      <c r="U456" s="35" t="s">
        <v>2772</v>
      </c>
    </row>
    <row r="457" spans="13:21">
      <c r="M457" s="31">
        <v>493</v>
      </c>
      <c r="N457" s="32" t="s">
        <v>1502</v>
      </c>
      <c r="O457" s="33">
        <v>5</v>
      </c>
      <c r="P457" s="27"/>
      <c r="Q457" s="27"/>
      <c r="R457" s="27"/>
      <c r="S457" s="27"/>
      <c r="T457" s="35" t="s">
        <v>2773</v>
      </c>
      <c r="U457" s="35" t="s">
        <v>2774</v>
      </c>
    </row>
    <row r="458" spans="13:21">
      <c r="M458" s="31">
        <v>494</v>
      </c>
      <c r="N458" s="32" t="s">
        <v>565</v>
      </c>
      <c r="O458" s="33">
        <v>14</v>
      </c>
      <c r="P458" s="27"/>
      <c r="Q458" s="27"/>
      <c r="R458" s="27"/>
      <c r="S458" s="27"/>
      <c r="T458" s="35" t="s">
        <v>2775</v>
      </c>
      <c r="U458" s="35" t="s">
        <v>2776</v>
      </c>
    </row>
    <row r="459" spans="13:21">
      <c r="M459" s="31">
        <v>495</v>
      </c>
      <c r="N459" s="32" t="s">
        <v>514</v>
      </c>
      <c r="O459" s="33">
        <v>8</v>
      </c>
      <c r="P459" s="27"/>
      <c r="Q459" s="27"/>
      <c r="R459" s="27"/>
      <c r="S459" s="27"/>
      <c r="T459" s="35" t="s">
        <v>2777</v>
      </c>
      <c r="U459" s="35" t="s">
        <v>2778</v>
      </c>
    </row>
    <row r="460" spans="13:21">
      <c r="M460" s="31">
        <v>497</v>
      </c>
      <c r="N460" s="32" t="s">
        <v>439</v>
      </c>
      <c r="O460" s="33">
        <v>18</v>
      </c>
      <c r="P460" s="27"/>
      <c r="Q460" s="27"/>
      <c r="R460" s="27"/>
      <c r="S460" s="27"/>
      <c r="T460" s="35" t="s">
        <v>2779</v>
      </c>
      <c r="U460" s="35" t="s">
        <v>1685</v>
      </c>
    </row>
    <row r="461" spans="13:21">
      <c r="M461" s="31">
        <v>498</v>
      </c>
      <c r="N461" s="32" t="s">
        <v>440</v>
      </c>
      <c r="O461" s="33">
        <v>18</v>
      </c>
      <c r="P461" s="27"/>
      <c r="Q461" s="27"/>
      <c r="R461" s="27"/>
      <c r="S461" s="27"/>
      <c r="T461" s="35" t="s">
        <v>2780</v>
      </c>
      <c r="U461" s="35" t="s">
        <v>2781</v>
      </c>
    </row>
    <row r="462" spans="13:21">
      <c r="M462" s="31">
        <v>499</v>
      </c>
      <c r="N462" s="32" t="s">
        <v>598</v>
      </c>
      <c r="O462" s="33">
        <v>10</v>
      </c>
      <c r="P462" s="27"/>
      <c r="Q462" s="27"/>
      <c r="R462" s="27"/>
      <c r="S462" s="27"/>
      <c r="T462" s="35" t="s">
        <v>2782</v>
      </c>
      <c r="U462" s="35" t="s">
        <v>2783</v>
      </c>
    </row>
    <row r="463" spans="13:21">
      <c r="M463" s="31">
        <v>500</v>
      </c>
      <c r="N463" s="32" t="s">
        <v>1620</v>
      </c>
      <c r="O463" s="33">
        <v>15</v>
      </c>
      <c r="P463" s="27"/>
      <c r="Q463" s="27"/>
      <c r="R463" s="27"/>
      <c r="S463" s="27"/>
      <c r="T463" s="35" t="s">
        <v>2784</v>
      </c>
      <c r="U463" s="35" t="s">
        <v>2785</v>
      </c>
    </row>
    <row r="464" spans="13:21">
      <c r="M464" s="31">
        <v>502</v>
      </c>
      <c r="N464" s="32" t="s">
        <v>441</v>
      </c>
      <c r="O464" s="33">
        <v>18</v>
      </c>
      <c r="P464" s="27"/>
      <c r="Q464" s="27"/>
      <c r="R464" s="27"/>
      <c r="S464" s="27"/>
      <c r="T464" s="35" t="s">
        <v>2786</v>
      </c>
      <c r="U464" s="35" t="s">
        <v>2787</v>
      </c>
    </row>
    <row r="465" spans="13:21">
      <c r="M465" s="31">
        <v>503</v>
      </c>
      <c r="N465" s="32" t="s">
        <v>293</v>
      </c>
      <c r="O465" s="33">
        <v>4</v>
      </c>
      <c r="P465" s="27"/>
      <c r="Q465" s="27"/>
      <c r="R465" s="27"/>
      <c r="S465" s="27"/>
      <c r="T465" s="35" t="s">
        <v>2788</v>
      </c>
      <c r="U465" s="35" t="s">
        <v>1686</v>
      </c>
    </row>
    <row r="466" spans="13:21">
      <c r="M466" s="31">
        <v>504</v>
      </c>
      <c r="N466" s="32" t="s">
        <v>1752</v>
      </c>
      <c r="O466" s="33">
        <v>20</v>
      </c>
      <c r="P466" s="27"/>
      <c r="Q466" s="27"/>
      <c r="R466" s="27"/>
      <c r="S466" s="27"/>
      <c r="T466" s="35" t="s">
        <v>2789</v>
      </c>
      <c r="U466" s="35" t="s">
        <v>1391</v>
      </c>
    </row>
    <row r="467" spans="13:21">
      <c r="M467" s="31">
        <v>505</v>
      </c>
      <c r="N467" s="32" t="s">
        <v>1671</v>
      </c>
      <c r="O467" s="33">
        <v>16</v>
      </c>
      <c r="P467" s="27"/>
      <c r="Q467" s="27"/>
      <c r="R467" s="27"/>
      <c r="S467" s="27"/>
      <c r="T467" s="35" t="s">
        <v>2790</v>
      </c>
      <c r="U467" s="35" t="s">
        <v>1687</v>
      </c>
    </row>
    <row r="468" spans="13:21">
      <c r="M468" s="31">
        <v>506</v>
      </c>
      <c r="N468" s="32" t="s">
        <v>358</v>
      </c>
      <c r="O468" s="33">
        <v>12</v>
      </c>
      <c r="P468" s="27"/>
      <c r="Q468" s="27"/>
      <c r="R468" s="27"/>
      <c r="S468" s="27"/>
      <c r="T468" s="35" t="s">
        <v>2791</v>
      </c>
      <c r="U468" s="35" t="s">
        <v>1392</v>
      </c>
    </row>
    <row r="469" spans="13:21">
      <c r="M469" s="31">
        <v>507</v>
      </c>
      <c r="N469" s="32" t="s">
        <v>515</v>
      </c>
      <c r="O469" s="33">
        <v>8</v>
      </c>
      <c r="P469" s="27"/>
      <c r="Q469" s="27"/>
      <c r="R469" s="27"/>
      <c r="S469" s="27"/>
      <c r="T469" s="35" t="s">
        <v>2792</v>
      </c>
      <c r="U469" s="35" t="s">
        <v>2793</v>
      </c>
    </row>
    <row r="470" spans="13:21">
      <c r="M470" s="31">
        <v>508</v>
      </c>
      <c r="N470" s="32" t="s">
        <v>1153</v>
      </c>
      <c r="O470" s="33">
        <v>1</v>
      </c>
      <c r="P470" s="27"/>
      <c r="Q470" s="27"/>
      <c r="R470" s="27"/>
      <c r="S470" s="27"/>
      <c r="T470" s="35" t="s">
        <v>2794</v>
      </c>
      <c r="U470" s="35" t="s">
        <v>2795</v>
      </c>
    </row>
    <row r="471" spans="13:21">
      <c r="M471" s="31">
        <v>509</v>
      </c>
      <c r="N471" s="32" t="s">
        <v>516</v>
      </c>
      <c r="O471" s="33">
        <v>8</v>
      </c>
      <c r="P471" s="27"/>
      <c r="Q471" s="27"/>
      <c r="R471" s="27"/>
      <c r="S471" s="27"/>
      <c r="T471" s="35" t="s">
        <v>2796</v>
      </c>
      <c r="U471" s="35" t="s">
        <v>1393</v>
      </c>
    </row>
    <row r="472" spans="13:21">
      <c r="M472" s="31">
        <v>510</v>
      </c>
      <c r="N472" s="32" t="s">
        <v>962</v>
      </c>
      <c r="O472" s="33">
        <v>3</v>
      </c>
      <c r="P472" s="27"/>
      <c r="Q472" s="27"/>
      <c r="R472" s="27"/>
      <c r="S472" s="27"/>
      <c r="T472" s="35" t="s">
        <v>2797</v>
      </c>
      <c r="U472" s="35" t="s">
        <v>2798</v>
      </c>
    </row>
    <row r="473" spans="13:21">
      <c r="M473" s="31">
        <v>511</v>
      </c>
      <c r="N473" s="32" t="s">
        <v>402</v>
      </c>
      <c r="O473" s="33">
        <v>17</v>
      </c>
      <c r="P473" s="27"/>
      <c r="Q473" s="27"/>
      <c r="R473" s="27"/>
      <c r="S473" s="27"/>
      <c r="T473" s="35" t="s">
        <v>2799</v>
      </c>
      <c r="U473" s="35" t="s">
        <v>2800</v>
      </c>
    </row>
    <row r="474" spans="13:21">
      <c r="M474" s="31">
        <v>512</v>
      </c>
      <c r="N474" s="32" t="s">
        <v>130</v>
      </c>
      <c r="O474" s="33">
        <v>9</v>
      </c>
      <c r="P474" s="27"/>
      <c r="Q474" s="27"/>
      <c r="R474" s="27"/>
      <c r="S474" s="27"/>
      <c r="T474" s="35" t="s">
        <v>2801</v>
      </c>
      <c r="U474" s="35" t="s">
        <v>719</v>
      </c>
    </row>
    <row r="475" spans="13:21">
      <c r="M475" s="31">
        <v>513</v>
      </c>
      <c r="N475" s="32" t="s">
        <v>403</v>
      </c>
      <c r="O475" s="33">
        <v>17</v>
      </c>
      <c r="P475" s="27"/>
      <c r="Q475" s="27"/>
      <c r="R475" s="27"/>
      <c r="S475" s="27"/>
      <c r="T475" s="35" t="s">
        <v>2802</v>
      </c>
      <c r="U475" s="35" t="s">
        <v>720</v>
      </c>
    </row>
    <row r="476" spans="13:21">
      <c r="M476" s="31">
        <v>514</v>
      </c>
      <c r="N476" s="32" t="s">
        <v>359</v>
      </c>
      <c r="O476" s="33">
        <v>12</v>
      </c>
      <c r="P476" s="27"/>
      <c r="Q476" s="27"/>
      <c r="R476" s="27"/>
      <c r="S476" s="27"/>
      <c r="T476" s="35" t="s">
        <v>2803</v>
      </c>
      <c r="U476" s="35" t="s">
        <v>1394</v>
      </c>
    </row>
    <row r="477" spans="13:21">
      <c r="M477" s="31">
        <v>516</v>
      </c>
      <c r="N477" s="32" t="s">
        <v>442</v>
      </c>
      <c r="O477" s="33">
        <v>18</v>
      </c>
      <c r="P477" s="27"/>
      <c r="Q477" s="27"/>
      <c r="R477" s="27"/>
      <c r="S477" s="27"/>
      <c r="T477" s="35" t="s">
        <v>2804</v>
      </c>
      <c r="U477" s="35" t="s">
        <v>1995</v>
      </c>
    </row>
    <row r="478" spans="13:21">
      <c r="M478" s="31">
        <v>517</v>
      </c>
      <c r="N478" s="32" t="s">
        <v>566</v>
      </c>
      <c r="O478" s="33">
        <v>14</v>
      </c>
      <c r="P478" s="27"/>
      <c r="Q478" s="27"/>
      <c r="R478" s="27"/>
      <c r="S478" s="27"/>
      <c r="T478" s="35" t="s">
        <v>2805</v>
      </c>
      <c r="U478" s="35" t="s">
        <v>721</v>
      </c>
    </row>
    <row r="479" spans="13:21">
      <c r="M479" s="31">
        <v>518</v>
      </c>
      <c r="N479" s="32" t="s">
        <v>1672</v>
      </c>
      <c r="O479" s="33">
        <v>16</v>
      </c>
      <c r="P479" s="27"/>
      <c r="Q479" s="27"/>
      <c r="R479" s="27"/>
      <c r="S479" s="27"/>
      <c r="T479" s="35" t="s">
        <v>2806</v>
      </c>
      <c r="U479" s="35" t="s">
        <v>2807</v>
      </c>
    </row>
    <row r="480" spans="13:21">
      <c r="M480" s="31">
        <v>519</v>
      </c>
      <c r="N480" s="32" t="s">
        <v>1308</v>
      </c>
      <c r="O480" s="33">
        <v>2</v>
      </c>
      <c r="P480" s="27"/>
      <c r="Q480" s="27"/>
      <c r="R480" s="27"/>
      <c r="S480" s="27"/>
      <c r="T480" s="35" t="s">
        <v>2808</v>
      </c>
      <c r="U480" s="35" t="s">
        <v>1567</v>
      </c>
    </row>
    <row r="481" spans="13:21">
      <c r="M481" s="31">
        <v>520</v>
      </c>
      <c r="N481" s="32" t="s">
        <v>1459</v>
      </c>
      <c r="O481" s="33">
        <v>13</v>
      </c>
      <c r="P481" s="27"/>
      <c r="Q481" s="27"/>
      <c r="R481" s="27"/>
      <c r="S481" s="27"/>
      <c r="T481" s="35" t="s">
        <v>2809</v>
      </c>
      <c r="U481" s="35" t="s">
        <v>1568</v>
      </c>
    </row>
    <row r="482" spans="13:21">
      <c r="M482" s="31">
        <v>521</v>
      </c>
      <c r="N482" s="32" t="s">
        <v>1309</v>
      </c>
      <c r="O482" s="33">
        <v>2</v>
      </c>
      <c r="P482" s="27"/>
      <c r="Q482" s="27"/>
      <c r="R482" s="27"/>
      <c r="S482" s="27"/>
      <c r="T482" s="35" t="s">
        <v>2810</v>
      </c>
      <c r="U482" s="35" t="s">
        <v>2811</v>
      </c>
    </row>
    <row r="483" spans="13:21">
      <c r="M483" s="31">
        <v>522</v>
      </c>
      <c r="N483" s="32" t="s">
        <v>405</v>
      </c>
      <c r="O483" s="33">
        <v>17</v>
      </c>
      <c r="P483" s="27"/>
      <c r="Q483" s="27"/>
      <c r="R483" s="27"/>
      <c r="S483" s="27"/>
      <c r="T483" s="35" t="s">
        <v>2812</v>
      </c>
      <c r="U483" s="35" t="s">
        <v>1569</v>
      </c>
    </row>
    <row r="484" spans="13:21">
      <c r="M484" s="31">
        <v>523</v>
      </c>
      <c r="N484" s="32" t="s">
        <v>1922</v>
      </c>
      <c r="O484" s="33">
        <v>19</v>
      </c>
      <c r="P484" s="27"/>
      <c r="Q484" s="27"/>
      <c r="R484" s="27"/>
      <c r="S484" s="27"/>
      <c r="T484" s="35" t="s">
        <v>2813</v>
      </c>
      <c r="U484" s="35" t="s">
        <v>2814</v>
      </c>
    </row>
    <row r="485" spans="13:21">
      <c r="M485" s="31">
        <v>524</v>
      </c>
      <c r="N485" s="32" t="s">
        <v>599</v>
      </c>
      <c r="O485" s="33">
        <v>10</v>
      </c>
      <c r="P485" s="27"/>
      <c r="Q485" s="27"/>
      <c r="R485" s="27"/>
      <c r="S485" s="27"/>
      <c r="T485" s="35" t="s">
        <v>2815</v>
      </c>
      <c r="U485" s="35" t="s">
        <v>2816</v>
      </c>
    </row>
    <row r="486" spans="13:21">
      <c r="M486" s="31">
        <v>525</v>
      </c>
      <c r="N486" s="32" t="s">
        <v>1460</v>
      </c>
      <c r="O486" s="33">
        <v>13</v>
      </c>
      <c r="P486" s="27"/>
      <c r="Q486" s="27"/>
      <c r="R486" s="27"/>
      <c r="S486" s="27"/>
      <c r="T486" s="35" t="s">
        <v>2817</v>
      </c>
      <c r="U486" s="35" t="s">
        <v>1570</v>
      </c>
    </row>
    <row r="487" spans="13:21">
      <c r="M487" s="31">
        <v>526</v>
      </c>
      <c r="N487" s="32" t="s">
        <v>1310</v>
      </c>
      <c r="O487" s="33">
        <v>2</v>
      </c>
      <c r="P487" s="27"/>
      <c r="Q487" s="27"/>
      <c r="R487" s="27"/>
      <c r="S487" s="27"/>
      <c r="T487" s="35" t="s">
        <v>2818</v>
      </c>
      <c r="U487" s="35" t="s">
        <v>1571</v>
      </c>
    </row>
    <row r="488" spans="13:21">
      <c r="M488" s="31">
        <v>527</v>
      </c>
      <c r="N488" s="32" t="s">
        <v>1311</v>
      </c>
      <c r="O488" s="33">
        <v>2</v>
      </c>
      <c r="P488" s="27"/>
      <c r="Q488" s="27"/>
      <c r="R488" s="27"/>
      <c r="S488" s="27"/>
      <c r="T488" s="35" t="s">
        <v>2819</v>
      </c>
      <c r="U488" s="35" t="s">
        <v>2820</v>
      </c>
    </row>
    <row r="489" spans="13:21">
      <c r="M489" s="31">
        <v>528</v>
      </c>
      <c r="N489" s="32" t="s">
        <v>406</v>
      </c>
      <c r="O489" s="33">
        <v>17</v>
      </c>
      <c r="P489" s="27"/>
      <c r="Q489" s="27"/>
      <c r="R489" s="27"/>
      <c r="S489" s="27"/>
      <c r="T489" s="35" t="s">
        <v>2821</v>
      </c>
      <c r="U489" s="35" t="s">
        <v>1727</v>
      </c>
    </row>
    <row r="490" spans="13:21">
      <c r="M490" s="31">
        <v>530</v>
      </c>
      <c r="N490" s="32" t="s">
        <v>294</v>
      </c>
      <c r="O490" s="33">
        <v>4</v>
      </c>
      <c r="P490" s="27"/>
      <c r="Q490" s="27"/>
      <c r="R490" s="27"/>
      <c r="S490" s="27"/>
      <c r="T490" s="35" t="s">
        <v>2822</v>
      </c>
      <c r="U490" s="35" t="s">
        <v>1728</v>
      </c>
    </row>
    <row r="491" spans="13:21">
      <c r="M491" s="31">
        <v>531</v>
      </c>
      <c r="N491" s="32" t="s">
        <v>443</v>
      </c>
      <c r="O491" s="33">
        <v>18</v>
      </c>
      <c r="P491" s="27"/>
      <c r="Q491" s="27"/>
      <c r="R491" s="27"/>
      <c r="S491" s="27"/>
      <c r="T491" s="35" t="s">
        <v>2823</v>
      </c>
      <c r="U491" s="35" t="s">
        <v>1729</v>
      </c>
    </row>
    <row r="492" spans="13:21">
      <c r="M492" s="31">
        <v>533</v>
      </c>
      <c r="N492" s="32" t="s">
        <v>1136</v>
      </c>
      <c r="O492" s="33">
        <v>1</v>
      </c>
      <c r="P492" s="27"/>
      <c r="Q492" s="27"/>
      <c r="R492" s="27"/>
      <c r="S492" s="27"/>
      <c r="T492" s="35" t="s">
        <v>2824</v>
      </c>
      <c r="U492" s="35" t="s">
        <v>2825</v>
      </c>
    </row>
    <row r="493" spans="13:21">
      <c r="M493" s="31">
        <v>534</v>
      </c>
      <c r="N493" s="32" t="s">
        <v>1673</v>
      </c>
      <c r="O493" s="33">
        <v>16</v>
      </c>
      <c r="P493" s="27"/>
      <c r="Q493" s="27"/>
      <c r="R493" s="27"/>
      <c r="S493" s="27"/>
      <c r="T493" s="35" t="s">
        <v>2826</v>
      </c>
      <c r="U493" s="35" t="s">
        <v>1390</v>
      </c>
    </row>
    <row r="494" spans="13:21">
      <c r="M494" s="31">
        <v>535</v>
      </c>
      <c r="N494" s="32" t="s">
        <v>1662</v>
      </c>
      <c r="O494" s="33">
        <v>16</v>
      </c>
      <c r="P494" s="27"/>
      <c r="Q494" s="27"/>
      <c r="R494" s="27"/>
      <c r="S494" s="27"/>
      <c r="T494" s="35" t="s">
        <v>2827</v>
      </c>
      <c r="U494" s="35" t="s">
        <v>2828</v>
      </c>
    </row>
    <row r="495" spans="13:21">
      <c r="M495" s="31">
        <v>536</v>
      </c>
      <c r="N495" s="32" t="s">
        <v>1146</v>
      </c>
      <c r="O495" s="33">
        <v>1</v>
      </c>
      <c r="P495" s="27"/>
      <c r="Q495" s="27"/>
      <c r="R495" s="27"/>
      <c r="S495" s="27"/>
      <c r="T495" s="35" t="s">
        <v>2829</v>
      </c>
      <c r="U495" s="35" t="s">
        <v>2830</v>
      </c>
    </row>
    <row r="496" spans="13:21">
      <c r="M496" s="31">
        <v>537</v>
      </c>
      <c r="N496" s="32" t="s">
        <v>370</v>
      </c>
      <c r="O496" s="33">
        <v>13</v>
      </c>
      <c r="P496" s="27"/>
      <c r="Q496" s="27"/>
      <c r="R496" s="27"/>
      <c r="S496" s="27"/>
      <c r="T496" s="35" t="s">
        <v>2831</v>
      </c>
      <c r="U496" s="35" t="s">
        <v>2832</v>
      </c>
    </row>
    <row r="497" spans="13:21">
      <c r="M497" s="31">
        <v>538</v>
      </c>
      <c r="N497" s="32" t="s">
        <v>1652</v>
      </c>
      <c r="O497" s="33">
        <v>8</v>
      </c>
      <c r="P497" s="27"/>
      <c r="Q497" s="27"/>
      <c r="R497" s="27"/>
      <c r="S497" s="27"/>
      <c r="T497" s="35" t="s">
        <v>2833</v>
      </c>
      <c r="U497" s="35" t="s">
        <v>2834</v>
      </c>
    </row>
    <row r="498" spans="13:21">
      <c r="M498" s="31">
        <v>539</v>
      </c>
      <c r="N498" s="32" t="s">
        <v>1140</v>
      </c>
      <c r="O498" s="33">
        <v>1</v>
      </c>
      <c r="P498" s="27"/>
      <c r="Q498" s="27"/>
      <c r="R498" s="27"/>
      <c r="S498" s="27"/>
      <c r="T498" s="35" t="s">
        <v>2835</v>
      </c>
      <c r="U498" s="35" t="s">
        <v>1730</v>
      </c>
    </row>
    <row r="499" spans="13:21">
      <c r="M499" s="31">
        <v>540</v>
      </c>
      <c r="N499" s="32" t="s">
        <v>1155</v>
      </c>
      <c r="O499" s="33">
        <v>1</v>
      </c>
      <c r="P499" s="27"/>
      <c r="Q499" s="27"/>
      <c r="R499" s="27"/>
      <c r="S499" s="27"/>
      <c r="T499" s="35" t="s">
        <v>2836</v>
      </c>
      <c r="U499" s="35" t="s">
        <v>2837</v>
      </c>
    </row>
    <row r="500" spans="13:21">
      <c r="M500" s="31">
        <v>541</v>
      </c>
      <c r="N500" s="32" t="s">
        <v>1152</v>
      </c>
      <c r="O500" s="33">
        <v>1</v>
      </c>
      <c r="P500" s="27"/>
      <c r="Q500" s="27"/>
      <c r="R500" s="27"/>
      <c r="S500" s="27"/>
      <c r="T500" s="35" t="s">
        <v>2838</v>
      </c>
      <c r="U500" s="35" t="s">
        <v>2839</v>
      </c>
    </row>
    <row r="501" spans="13:21">
      <c r="M501" s="31">
        <v>542</v>
      </c>
      <c r="N501" s="32" t="s">
        <v>1141</v>
      </c>
      <c r="O501" s="33">
        <v>1</v>
      </c>
      <c r="P501" s="27"/>
      <c r="Q501" s="27"/>
      <c r="R501" s="27"/>
      <c r="S501" s="27"/>
      <c r="T501" s="35" t="s">
        <v>2840</v>
      </c>
      <c r="U501" s="35" t="s">
        <v>2841</v>
      </c>
    </row>
    <row r="502" spans="13:21">
      <c r="M502" s="31">
        <v>543</v>
      </c>
      <c r="N502" s="32" t="s">
        <v>1154</v>
      </c>
      <c r="O502" s="33">
        <v>1</v>
      </c>
      <c r="P502" s="27"/>
      <c r="Q502" s="27"/>
      <c r="R502" s="27"/>
      <c r="S502" s="27"/>
      <c r="T502" s="35" t="s">
        <v>2842</v>
      </c>
      <c r="U502" s="35" t="s">
        <v>686</v>
      </c>
    </row>
    <row r="503" spans="13:21">
      <c r="M503" s="31">
        <v>544</v>
      </c>
      <c r="N503" s="32" t="s">
        <v>1143</v>
      </c>
      <c r="O503" s="33">
        <v>1</v>
      </c>
      <c r="P503" s="27"/>
      <c r="Q503" s="27"/>
      <c r="R503" s="27"/>
      <c r="S503" s="27"/>
      <c r="T503" s="35" t="s">
        <v>2843</v>
      </c>
      <c r="U503" s="35" t="s">
        <v>1731</v>
      </c>
    </row>
    <row r="504" spans="13:21">
      <c r="M504" s="31">
        <v>545</v>
      </c>
      <c r="N504" s="32" t="s">
        <v>1137</v>
      </c>
      <c r="O504" s="33">
        <v>1</v>
      </c>
      <c r="P504" s="27"/>
      <c r="Q504" s="27"/>
      <c r="R504" s="27"/>
      <c r="S504" s="27"/>
      <c r="T504" s="35" t="s">
        <v>2844</v>
      </c>
      <c r="U504" s="35" t="s">
        <v>2845</v>
      </c>
    </row>
    <row r="505" spans="13:21">
      <c r="M505" s="31">
        <v>547</v>
      </c>
      <c r="N505" s="32" t="s">
        <v>1249</v>
      </c>
      <c r="O505" s="33">
        <v>1</v>
      </c>
      <c r="P505" s="27"/>
      <c r="Q505" s="27"/>
      <c r="R505" s="27"/>
      <c r="S505" s="27"/>
      <c r="T505" s="35" t="s">
        <v>2846</v>
      </c>
      <c r="U505" s="35" t="s">
        <v>2847</v>
      </c>
    </row>
    <row r="506" spans="13:21">
      <c r="M506" s="31">
        <v>548</v>
      </c>
      <c r="N506" s="32" t="s">
        <v>1139</v>
      </c>
      <c r="O506" s="33">
        <v>1</v>
      </c>
      <c r="P506" s="27"/>
      <c r="Q506" s="27"/>
      <c r="R506" s="27"/>
      <c r="S506" s="27"/>
      <c r="T506" s="35" t="s">
        <v>2848</v>
      </c>
      <c r="U506" s="35" t="s">
        <v>2849</v>
      </c>
    </row>
    <row r="507" spans="13:21">
      <c r="M507" s="31">
        <v>549</v>
      </c>
      <c r="N507" s="32" t="s">
        <v>1253</v>
      </c>
      <c r="O507" s="33">
        <v>1</v>
      </c>
      <c r="P507" s="27"/>
      <c r="Q507" s="27"/>
      <c r="R507" s="27"/>
      <c r="S507" s="27"/>
      <c r="T507" s="35" t="s">
        <v>2850</v>
      </c>
      <c r="U507" s="35" t="s">
        <v>3247</v>
      </c>
    </row>
    <row r="508" spans="13:21">
      <c r="M508" s="31">
        <v>550</v>
      </c>
      <c r="N508" s="32" t="s">
        <v>1248</v>
      </c>
      <c r="O508" s="33">
        <v>1</v>
      </c>
      <c r="P508" s="27"/>
      <c r="Q508" s="27"/>
      <c r="R508" s="27"/>
      <c r="S508" s="27"/>
      <c r="T508" s="35" t="s">
        <v>2851</v>
      </c>
      <c r="U508" s="35" t="s">
        <v>2852</v>
      </c>
    </row>
    <row r="509" spans="13:21">
      <c r="M509" s="31">
        <v>551</v>
      </c>
      <c r="N509" s="32" t="s">
        <v>1149</v>
      </c>
      <c r="O509" s="33">
        <v>1</v>
      </c>
      <c r="P509" s="27"/>
      <c r="Q509" s="27"/>
      <c r="R509" s="27"/>
      <c r="S509" s="27"/>
      <c r="T509" s="35" t="s">
        <v>2853</v>
      </c>
      <c r="U509" s="35" t="s">
        <v>1601</v>
      </c>
    </row>
    <row r="510" spans="13:21">
      <c r="M510" s="31">
        <v>552</v>
      </c>
      <c r="N510" s="32" t="s">
        <v>1164</v>
      </c>
      <c r="O510" s="33">
        <v>2</v>
      </c>
      <c r="P510" s="27"/>
      <c r="Q510" s="27"/>
      <c r="R510" s="27"/>
      <c r="S510" s="27"/>
      <c r="T510" s="35" t="s">
        <v>2854</v>
      </c>
      <c r="U510" s="35" t="s">
        <v>725</v>
      </c>
    </row>
    <row r="511" spans="13:21">
      <c r="M511" s="31">
        <v>553</v>
      </c>
      <c r="N511" s="32" t="s">
        <v>1170</v>
      </c>
      <c r="O511" s="33">
        <v>2</v>
      </c>
      <c r="P511" s="27"/>
      <c r="Q511" s="27"/>
      <c r="R511" s="27"/>
      <c r="S511" s="27"/>
      <c r="T511" s="35" t="s">
        <v>2855</v>
      </c>
      <c r="U511" s="35" t="s">
        <v>726</v>
      </c>
    </row>
    <row r="512" spans="13:21">
      <c r="M512" s="31">
        <v>554</v>
      </c>
      <c r="N512" s="32" t="s">
        <v>1299</v>
      </c>
      <c r="O512" s="33">
        <v>2</v>
      </c>
      <c r="P512" s="27"/>
      <c r="Q512" s="27"/>
      <c r="R512" s="27"/>
      <c r="S512" s="27"/>
      <c r="T512" s="35" t="s">
        <v>2856</v>
      </c>
      <c r="U512" s="35" t="s">
        <v>2857</v>
      </c>
    </row>
    <row r="513" spans="13:21">
      <c r="M513" s="31">
        <v>555</v>
      </c>
      <c r="N513" s="32" t="s">
        <v>1693</v>
      </c>
      <c r="O513" s="33">
        <v>3</v>
      </c>
      <c r="P513" s="27"/>
      <c r="Q513" s="27"/>
      <c r="R513" s="27"/>
      <c r="S513" s="27"/>
      <c r="T513" s="35" t="s">
        <v>2858</v>
      </c>
      <c r="U513" s="35" t="s">
        <v>2859</v>
      </c>
    </row>
    <row r="514" spans="13:21">
      <c r="M514" s="31">
        <v>556</v>
      </c>
      <c r="N514" s="32" t="s">
        <v>289</v>
      </c>
      <c r="O514" s="33">
        <v>4</v>
      </c>
      <c r="P514" s="27"/>
      <c r="Q514" s="27"/>
      <c r="R514" s="27"/>
      <c r="S514" s="27"/>
      <c r="T514" s="35" t="s">
        <v>2860</v>
      </c>
      <c r="U514" s="35" t="s">
        <v>729</v>
      </c>
    </row>
    <row r="515" spans="13:21">
      <c r="M515" s="31">
        <v>557</v>
      </c>
      <c r="N515" s="32" t="s">
        <v>292</v>
      </c>
      <c r="O515" s="33">
        <v>4</v>
      </c>
      <c r="P515" s="27"/>
      <c r="Q515" s="27"/>
      <c r="R515" s="27"/>
      <c r="S515" s="27"/>
      <c r="T515" s="35" t="s">
        <v>2861</v>
      </c>
      <c r="U515" s="35" t="s">
        <v>2862</v>
      </c>
    </row>
    <row r="516" spans="13:21">
      <c r="M516" s="31">
        <v>558</v>
      </c>
      <c r="N516" s="32" t="s">
        <v>1499</v>
      </c>
      <c r="O516" s="33">
        <v>5</v>
      </c>
      <c r="P516" s="27"/>
      <c r="Q516" s="27"/>
      <c r="R516" s="27"/>
      <c r="S516" s="27"/>
      <c r="T516" s="35" t="s">
        <v>2863</v>
      </c>
      <c r="U516" s="35" t="s">
        <v>2864</v>
      </c>
    </row>
    <row r="517" spans="13:21">
      <c r="M517" s="31">
        <v>559</v>
      </c>
      <c r="N517" s="32" t="s">
        <v>1509</v>
      </c>
      <c r="O517" s="33">
        <v>6</v>
      </c>
      <c r="P517" s="27"/>
      <c r="Q517" s="27"/>
      <c r="R517" s="27"/>
      <c r="S517" s="27"/>
      <c r="T517" s="35" t="s">
        <v>2865</v>
      </c>
      <c r="U517" s="35" t="s">
        <v>2866</v>
      </c>
    </row>
    <row r="518" spans="13:21">
      <c r="M518" s="31">
        <v>560</v>
      </c>
      <c r="N518" s="32" t="s">
        <v>1510</v>
      </c>
      <c r="O518" s="33">
        <v>6</v>
      </c>
      <c r="P518" s="27"/>
      <c r="Q518" s="27"/>
      <c r="R518" s="27"/>
      <c r="S518" s="27"/>
      <c r="T518" s="35" t="s">
        <v>2867</v>
      </c>
      <c r="U518" s="35" t="s">
        <v>727</v>
      </c>
    </row>
    <row r="519" spans="13:21">
      <c r="M519" s="31">
        <v>561</v>
      </c>
      <c r="N519" s="32" t="s">
        <v>1519</v>
      </c>
      <c r="O519" s="33">
        <v>6</v>
      </c>
      <c r="P519" s="27"/>
      <c r="Q519" s="27"/>
      <c r="R519" s="27"/>
      <c r="S519" s="27"/>
      <c r="T519" s="35" t="s">
        <v>2868</v>
      </c>
      <c r="U519" s="35" t="s">
        <v>2869</v>
      </c>
    </row>
    <row r="520" spans="13:21">
      <c r="M520" s="31">
        <v>562</v>
      </c>
      <c r="N520" s="32" t="s">
        <v>1541</v>
      </c>
      <c r="O520" s="33">
        <v>7</v>
      </c>
      <c r="P520" s="27"/>
      <c r="Q520" s="27"/>
      <c r="R520" s="27"/>
      <c r="S520" s="27"/>
      <c r="T520" s="35" t="s">
        <v>2870</v>
      </c>
      <c r="U520" s="35" t="s">
        <v>2871</v>
      </c>
    </row>
    <row r="521" spans="13:21">
      <c r="M521" s="31">
        <v>564</v>
      </c>
      <c r="N521" s="32" t="s">
        <v>1543</v>
      </c>
      <c r="O521" s="33">
        <v>7</v>
      </c>
      <c r="P521" s="27"/>
      <c r="Q521" s="27"/>
      <c r="R521" s="27"/>
      <c r="S521" s="27"/>
      <c r="T521" s="35" t="s">
        <v>2872</v>
      </c>
      <c r="U521" s="35" t="s">
        <v>2873</v>
      </c>
    </row>
    <row r="522" spans="13:21">
      <c r="M522" s="31">
        <v>565</v>
      </c>
      <c r="N522" s="32" t="s">
        <v>1546</v>
      </c>
      <c r="O522" s="33">
        <v>7</v>
      </c>
      <c r="P522" s="27"/>
      <c r="Q522" s="27"/>
      <c r="R522" s="27"/>
      <c r="S522" s="27"/>
      <c r="T522" s="35" t="s">
        <v>2874</v>
      </c>
      <c r="U522" s="35" t="s">
        <v>728</v>
      </c>
    </row>
    <row r="523" spans="13:21">
      <c r="M523" s="31">
        <v>566</v>
      </c>
      <c r="N523" s="32" t="s">
        <v>1549</v>
      </c>
      <c r="O523" s="33">
        <v>7</v>
      </c>
      <c r="P523" s="27"/>
      <c r="Q523" s="27"/>
      <c r="R523" s="27"/>
      <c r="S523" s="27"/>
      <c r="T523" s="35" t="s">
        <v>2875</v>
      </c>
      <c r="U523" s="35" t="s">
        <v>2876</v>
      </c>
    </row>
    <row r="524" spans="13:21">
      <c r="M524" s="31">
        <v>567</v>
      </c>
      <c r="N524" s="32" t="s">
        <v>1959</v>
      </c>
      <c r="O524" s="33">
        <v>12</v>
      </c>
      <c r="P524" s="27"/>
      <c r="Q524" s="27"/>
      <c r="R524" s="27"/>
      <c r="S524" s="27"/>
      <c r="T524" s="35" t="s">
        <v>2877</v>
      </c>
      <c r="U524" s="35" t="s">
        <v>2878</v>
      </c>
    </row>
    <row r="525" spans="13:21">
      <c r="M525" s="31">
        <v>568</v>
      </c>
      <c r="N525" s="32" t="s">
        <v>1963</v>
      </c>
      <c r="O525" s="33">
        <v>12</v>
      </c>
      <c r="P525" s="27"/>
      <c r="Q525" s="27"/>
      <c r="R525" s="27"/>
      <c r="S525" s="27"/>
      <c r="T525" s="35" t="s">
        <v>2879</v>
      </c>
      <c r="U525" s="35" t="s">
        <v>2880</v>
      </c>
    </row>
    <row r="526" spans="13:21">
      <c r="M526" s="31">
        <v>569</v>
      </c>
      <c r="N526" s="32" t="s">
        <v>1965</v>
      </c>
      <c r="O526" s="33">
        <v>12</v>
      </c>
      <c r="P526" s="27"/>
      <c r="Q526" s="27"/>
      <c r="R526" s="27"/>
      <c r="S526" s="27"/>
      <c r="T526" s="35" t="s">
        <v>2881</v>
      </c>
      <c r="U526" s="35" t="s">
        <v>1996</v>
      </c>
    </row>
    <row r="527" spans="13:21">
      <c r="M527" s="31">
        <v>570</v>
      </c>
      <c r="N527" s="32" t="s">
        <v>352</v>
      </c>
      <c r="O527" s="33">
        <v>12</v>
      </c>
      <c r="P527" s="27"/>
      <c r="Q527" s="27"/>
      <c r="R527" s="27"/>
      <c r="S527" s="27"/>
      <c r="T527" s="35" t="s">
        <v>2882</v>
      </c>
      <c r="U527" s="35" t="s">
        <v>730</v>
      </c>
    </row>
    <row r="528" spans="13:21">
      <c r="M528" s="31">
        <v>571</v>
      </c>
      <c r="N528" s="32" t="s">
        <v>363</v>
      </c>
      <c r="O528" s="33">
        <v>13</v>
      </c>
      <c r="P528" s="27"/>
      <c r="Q528" s="27"/>
      <c r="R528" s="27"/>
      <c r="S528" s="27"/>
      <c r="T528" s="35" t="s">
        <v>2883</v>
      </c>
      <c r="U528" s="35" t="s">
        <v>2884</v>
      </c>
    </row>
    <row r="529" spans="13:21">
      <c r="M529" s="31">
        <v>572</v>
      </c>
      <c r="N529" s="32" t="s">
        <v>367</v>
      </c>
      <c r="O529" s="33">
        <v>13</v>
      </c>
      <c r="P529" s="27"/>
      <c r="Q529" s="27"/>
      <c r="R529" s="27"/>
      <c r="S529" s="27"/>
      <c r="T529" s="35" t="s">
        <v>2885</v>
      </c>
      <c r="U529" s="35" t="s">
        <v>2886</v>
      </c>
    </row>
    <row r="530" spans="13:21">
      <c r="M530" s="31">
        <v>573</v>
      </c>
      <c r="N530" s="32" t="s">
        <v>378</v>
      </c>
      <c r="O530" s="33">
        <v>13</v>
      </c>
      <c r="P530" s="27"/>
      <c r="Q530" s="27"/>
      <c r="R530" s="27"/>
      <c r="S530" s="27"/>
      <c r="T530" s="35" t="s">
        <v>2887</v>
      </c>
      <c r="U530" s="35" t="s">
        <v>2888</v>
      </c>
    </row>
    <row r="531" spans="13:21">
      <c r="M531" s="31">
        <v>574</v>
      </c>
      <c r="N531" s="32" t="s">
        <v>380</v>
      </c>
      <c r="O531" s="33">
        <v>13</v>
      </c>
      <c r="P531" s="27"/>
      <c r="Q531" s="27"/>
      <c r="R531" s="27"/>
      <c r="S531" s="27"/>
      <c r="T531" s="35" t="s">
        <v>2889</v>
      </c>
      <c r="U531" s="35" t="s">
        <v>2890</v>
      </c>
    </row>
    <row r="532" spans="13:21">
      <c r="M532" s="31">
        <v>575</v>
      </c>
      <c r="N532" s="32" t="s">
        <v>1457</v>
      </c>
      <c r="O532" s="33">
        <v>13</v>
      </c>
      <c r="P532" s="27"/>
      <c r="Q532" s="27"/>
      <c r="R532" s="27"/>
      <c r="S532" s="27"/>
      <c r="T532" s="35" t="s">
        <v>2891</v>
      </c>
      <c r="U532" s="35" t="s">
        <v>731</v>
      </c>
    </row>
    <row r="533" spans="13:21">
      <c r="M533" s="31">
        <v>576</v>
      </c>
      <c r="N533" s="32" t="s">
        <v>1469</v>
      </c>
      <c r="O533" s="33">
        <v>14</v>
      </c>
      <c r="P533" s="27"/>
      <c r="Q533" s="27"/>
      <c r="R533" s="27"/>
      <c r="S533" s="27"/>
      <c r="T533" s="35" t="s">
        <v>2892</v>
      </c>
      <c r="U533" s="35" t="s">
        <v>1997</v>
      </c>
    </row>
    <row r="534" spans="13:21">
      <c r="M534" s="31">
        <v>578</v>
      </c>
      <c r="N534" s="32" t="s">
        <v>789</v>
      </c>
      <c r="O534" s="33">
        <v>14</v>
      </c>
      <c r="P534" s="27"/>
      <c r="Q534" s="27"/>
      <c r="R534" s="27"/>
      <c r="S534" s="27"/>
      <c r="T534" s="35" t="s">
        <v>2893</v>
      </c>
      <c r="U534" s="35" t="s">
        <v>732</v>
      </c>
    </row>
    <row r="535" spans="13:21">
      <c r="M535" s="31">
        <v>579</v>
      </c>
      <c r="N535" s="32" t="s">
        <v>567</v>
      </c>
      <c r="O535" s="33">
        <v>14</v>
      </c>
      <c r="P535" s="27"/>
      <c r="Q535" s="27"/>
      <c r="R535" s="27"/>
      <c r="S535" s="27"/>
      <c r="T535" s="35" t="s">
        <v>2894</v>
      </c>
      <c r="U535" s="35" t="s">
        <v>733</v>
      </c>
    </row>
    <row r="536" spans="13:21">
      <c r="M536" s="31">
        <v>581</v>
      </c>
      <c r="N536" s="32" t="s">
        <v>809</v>
      </c>
      <c r="O536" s="33">
        <v>15</v>
      </c>
      <c r="P536" s="27"/>
      <c r="Q536" s="27"/>
      <c r="R536" s="27"/>
      <c r="S536" s="27"/>
      <c r="T536" s="35" t="s">
        <v>2895</v>
      </c>
      <c r="U536" s="35" t="s">
        <v>2896</v>
      </c>
    </row>
    <row r="537" spans="13:21">
      <c r="M537" s="31">
        <v>582</v>
      </c>
      <c r="N537" s="32" t="s">
        <v>812</v>
      </c>
      <c r="O537" s="33">
        <v>15</v>
      </c>
      <c r="P537" s="27"/>
      <c r="Q537" s="27"/>
      <c r="R537" s="27"/>
      <c r="S537" s="27"/>
      <c r="T537" s="35" t="s">
        <v>2897</v>
      </c>
      <c r="U537" s="35" t="s">
        <v>1826</v>
      </c>
    </row>
    <row r="538" spans="13:21">
      <c r="M538" s="31">
        <v>583</v>
      </c>
      <c r="N538" s="32" t="s">
        <v>380</v>
      </c>
      <c r="O538" s="33">
        <v>16</v>
      </c>
      <c r="P538" s="27"/>
      <c r="Q538" s="27"/>
      <c r="R538" s="27"/>
      <c r="S538" s="27"/>
      <c r="T538" s="35" t="s">
        <v>2898</v>
      </c>
      <c r="U538" s="35" t="s">
        <v>1998</v>
      </c>
    </row>
    <row r="539" spans="13:21">
      <c r="M539" s="31">
        <v>584</v>
      </c>
      <c r="N539" s="32" t="s">
        <v>1670</v>
      </c>
      <c r="O539" s="33">
        <v>16</v>
      </c>
      <c r="P539" s="27"/>
      <c r="Q539" s="27"/>
      <c r="R539" s="27"/>
      <c r="S539" s="27"/>
      <c r="T539" s="35" t="s">
        <v>2899</v>
      </c>
      <c r="U539" s="35" t="s">
        <v>2900</v>
      </c>
    </row>
    <row r="540" spans="13:21">
      <c r="M540" s="31">
        <v>585</v>
      </c>
      <c r="N540" s="32" t="s">
        <v>1680</v>
      </c>
      <c r="O540" s="33">
        <v>17</v>
      </c>
      <c r="P540" s="27"/>
      <c r="Q540" s="27"/>
      <c r="R540" s="27"/>
      <c r="S540" s="27"/>
      <c r="T540" s="35" t="s">
        <v>2901</v>
      </c>
      <c r="U540" s="35" t="s">
        <v>1827</v>
      </c>
    </row>
    <row r="541" spans="13:21">
      <c r="M541" s="31">
        <v>586</v>
      </c>
      <c r="N541" s="32" t="s">
        <v>1407</v>
      </c>
      <c r="O541" s="33">
        <v>17</v>
      </c>
      <c r="P541" s="27"/>
      <c r="Q541" s="27"/>
      <c r="R541" s="27"/>
      <c r="S541" s="27"/>
      <c r="T541" s="35" t="s">
        <v>2902</v>
      </c>
      <c r="U541" s="35" t="s">
        <v>2903</v>
      </c>
    </row>
    <row r="542" spans="13:21">
      <c r="M542" s="31">
        <v>587</v>
      </c>
      <c r="N542" s="32" t="s">
        <v>1408</v>
      </c>
      <c r="O542" s="33">
        <v>17</v>
      </c>
      <c r="P542" s="27"/>
      <c r="Q542" s="27"/>
      <c r="R542" s="27"/>
      <c r="S542" s="27"/>
      <c r="T542" s="35" t="s">
        <v>2904</v>
      </c>
      <c r="U542" s="35" t="s">
        <v>1579</v>
      </c>
    </row>
    <row r="543" spans="13:21">
      <c r="M543" s="31">
        <v>588</v>
      </c>
      <c r="N543" s="32" t="s">
        <v>1415</v>
      </c>
      <c r="O543" s="33">
        <v>17</v>
      </c>
      <c r="P543" s="27"/>
      <c r="Q543" s="27"/>
      <c r="R543" s="27"/>
      <c r="S543" s="27"/>
      <c r="T543" s="35" t="s">
        <v>2905</v>
      </c>
      <c r="U543" s="35" t="s">
        <v>2906</v>
      </c>
    </row>
    <row r="544" spans="13:21">
      <c r="M544" s="31">
        <v>589</v>
      </c>
      <c r="N544" s="32" t="s">
        <v>489</v>
      </c>
      <c r="O544" s="33">
        <v>17</v>
      </c>
      <c r="P544" s="27"/>
      <c r="Q544" s="27"/>
      <c r="R544" s="27"/>
      <c r="S544" s="27"/>
      <c r="T544" s="35" t="s">
        <v>2907</v>
      </c>
      <c r="U544" s="35" t="s">
        <v>2908</v>
      </c>
    </row>
    <row r="545" spans="13:21">
      <c r="M545" s="31">
        <v>590</v>
      </c>
      <c r="N545" s="32" t="s">
        <v>490</v>
      </c>
      <c r="O545" s="33">
        <v>17</v>
      </c>
      <c r="P545" s="27"/>
      <c r="Q545" s="27"/>
      <c r="R545" s="27"/>
      <c r="S545" s="27"/>
      <c r="T545" s="35" t="s">
        <v>2909</v>
      </c>
      <c r="U545" s="35" t="s">
        <v>580</v>
      </c>
    </row>
    <row r="546" spans="13:21">
      <c r="M546" s="31">
        <v>591</v>
      </c>
      <c r="N546" s="32" t="s">
        <v>493</v>
      </c>
      <c r="O546" s="33">
        <v>17</v>
      </c>
      <c r="P546" s="27"/>
      <c r="Q546" s="27"/>
      <c r="R546" s="27"/>
      <c r="S546" s="27"/>
      <c r="T546" s="35" t="s">
        <v>2910</v>
      </c>
      <c r="U546" s="35" t="s">
        <v>581</v>
      </c>
    </row>
    <row r="547" spans="13:21">
      <c r="M547" s="31">
        <v>592</v>
      </c>
      <c r="N547" s="32" t="s">
        <v>395</v>
      </c>
      <c r="O547" s="33">
        <v>17</v>
      </c>
      <c r="P547" s="27"/>
      <c r="Q547" s="27"/>
      <c r="R547" s="27"/>
      <c r="S547" s="27"/>
      <c r="T547" s="35" t="s">
        <v>2911</v>
      </c>
      <c r="U547" s="35" t="s">
        <v>3246</v>
      </c>
    </row>
    <row r="548" spans="13:21">
      <c r="M548" s="31">
        <v>593</v>
      </c>
      <c r="N548" s="32" t="s">
        <v>400</v>
      </c>
      <c r="O548" s="33">
        <v>17</v>
      </c>
      <c r="P548" s="27"/>
      <c r="Q548" s="27"/>
      <c r="R548" s="27"/>
      <c r="S548" s="27"/>
      <c r="T548" s="35" t="s">
        <v>2912</v>
      </c>
      <c r="U548" s="35" t="s">
        <v>582</v>
      </c>
    </row>
    <row r="549" spans="13:21">
      <c r="M549" s="31">
        <v>595</v>
      </c>
      <c r="N549" s="32" t="s">
        <v>404</v>
      </c>
      <c r="O549" s="33">
        <v>17</v>
      </c>
      <c r="P549" s="27"/>
      <c r="Q549" s="27"/>
      <c r="R549" s="27"/>
      <c r="S549" s="27"/>
      <c r="T549" s="35" t="s">
        <v>2913</v>
      </c>
      <c r="U549" s="35" t="s">
        <v>2914</v>
      </c>
    </row>
    <row r="550" spans="13:21">
      <c r="M550" s="31">
        <v>596</v>
      </c>
      <c r="N550" s="32" t="s">
        <v>416</v>
      </c>
      <c r="O550" s="33">
        <v>18</v>
      </c>
      <c r="P550" s="27"/>
      <c r="Q550" s="27"/>
      <c r="R550" s="27"/>
      <c r="S550" s="27"/>
      <c r="T550" s="35" t="s">
        <v>2915</v>
      </c>
      <c r="U550" s="35" t="s">
        <v>2916</v>
      </c>
    </row>
    <row r="551" spans="13:21">
      <c r="M551" s="31">
        <v>597</v>
      </c>
      <c r="N551" s="32" t="s">
        <v>417</v>
      </c>
      <c r="O551" s="33">
        <v>18</v>
      </c>
      <c r="P551" s="27"/>
      <c r="Q551" s="27"/>
      <c r="R551" s="27"/>
      <c r="S551" s="27"/>
      <c r="T551" s="35" t="s">
        <v>2917</v>
      </c>
      <c r="U551" s="35" t="s">
        <v>2918</v>
      </c>
    </row>
    <row r="552" spans="13:21">
      <c r="M552" s="31">
        <v>598</v>
      </c>
      <c r="N552" s="32" t="s">
        <v>1360</v>
      </c>
      <c r="O552" s="33">
        <v>19</v>
      </c>
      <c r="P552" s="27"/>
      <c r="Q552" s="27"/>
      <c r="R552" s="27"/>
      <c r="S552" s="27"/>
      <c r="T552" s="35" t="s">
        <v>2919</v>
      </c>
      <c r="U552" s="35" t="s">
        <v>2920</v>
      </c>
    </row>
    <row r="553" spans="13:21">
      <c r="M553" s="31">
        <v>599</v>
      </c>
      <c r="N553" s="32" t="s">
        <v>1362</v>
      </c>
      <c r="O553" s="33">
        <v>19</v>
      </c>
      <c r="P553" s="27"/>
      <c r="Q553" s="27"/>
      <c r="R553" s="27"/>
      <c r="S553" s="27"/>
      <c r="T553" s="35" t="s">
        <v>2921</v>
      </c>
      <c r="U553" s="35" t="s">
        <v>2922</v>
      </c>
    </row>
    <row r="554" spans="13:21">
      <c r="M554" s="31">
        <v>600</v>
      </c>
      <c r="N554" s="32" t="s">
        <v>1367</v>
      </c>
      <c r="O554" s="33">
        <v>19</v>
      </c>
      <c r="P554" s="27"/>
      <c r="Q554" s="27"/>
      <c r="R554" s="27"/>
      <c r="S554" s="27"/>
      <c r="T554" s="35" t="s">
        <v>2923</v>
      </c>
      <c r="U554" s="35" t="s">
        <v>2924</v>
      </c>
    </row>
    <row r="555" spans="13:21">
      <c r="M555" s="31">
        <v>601</v>
      </c>
      <c r="N555" s="32" t="s">
        <v>1786</v>
      </c>
      <c r="O555" s="33">
        <v>19</v>
      </c>
      <c r="P555" s="27"/>
      <c r="Q555" s="27"/>
      <c r="R555" s="27"/>
      <c r="S555" s="27"/>
      <c r="T555" s="35" t="s">
        <v>2925</v>
      </c>
      <c r="U555" s="35" t="s">
        <v>2926</v>
      </c>
    </row>
    <row r="556" spans="13:21">
      <c r="M556" s="31">
        <v>602</v>
      </c>
      <c r="N556" s="32" t="s">
        <v>1923</v>
      </c>
      <c r="O556" s="33">
        <v>19</v>
      </c>
      <c r="P556" s="27"/>
      <c r="Q556" s="27"/>
      <c r="R556" s="27"/>
      <c r="S556" s="27"/>
      <c r="T556" s="35" t="s">
        <v>2927</v>
      </c>
      <c r="U556" s="35" t="s">
        <v>2928</v>
      </c>
    </row>
    <row r="557" spans="13:21">
      <c r="M557" s="31">
        <v>603</v>
      </c>
      <c r="N557" s="32" t="s">
        <v>1926</v>
      </c>
      <c r="O557" s="33">
        <v>20</v>
      </c>
      <c r="P557" s="27"/>
      <c r="Q557" s="27"/>
      <c r="R557" s="27"/>
      <c r="S557" s="27"/>
      <c r="T557" s="35" t="s">
        <v>2929</v>
      </c>
      <c r="U557" s="35" t="s">
        <v>1</v>
      </c>
    </row>
    <row r="558" spans="13:21">
      <c r="M558" s="31">
        <v>604</v>
      </c>
      <c r="N558" s="32" t="s">
        <v>386</v>
      </c>
      <c r="O558" s="33">
        <v>20</v>
      </c>
      <c r="P558" s="27"/>
      <c r="Q558" s="27"/>
      <c r="R558" s="27"/>
      <c r="S558" s="27"/>
      <c r="T558" s="35" t="s">
        <v>2930</v>
      </c>
      <c r="U558" s="35" t="s">
        <v>2</v>
      </c>
    </row>
    <row r="559" spans="13:21">
      <c r="M559" s="31">
        <v>605</v>
      </c>
      <c r="N559" s="32" t="s">
        <v>1742</v>
      </c>
      <c r="O559" s="33">
        <v>20</v>
      </c>
      <c r="P559" s="27"/>
      <c r="Q559" s="27"/>
      <c r="R559" s="27"/>
      <c r="S559" s="27"/>
      <c r="T559" s="35" t="s">
        <v>2931</v>
      </c>
      <c r="U559" s="35" t="s">
        <v>2932</v>
      </c>
    </row>
    <row r="560" spans="13:21">
      <c r="M560" s="31">
        <v>606</v>
      </c>
      <c r="N560" s="32" t="s">
        <v>1746</v>
      </c>
      <c r="O560" s="33">
        <v>20</v>
      </c>
      <c r="P560" s="27"/>
      <c r="Q560" s="27"/>
      <c r="R560" s="27"/>
      <c r="S560" s="27"/>
      <c r="T560" s="35" t="s">
        <v>2933</v>
      </c>
      <c r="U560" s="35" t="s">
        <v>2934</v>
      </c>
    </row>
    <row r="561" spans="13:21">
      <c r="M561" s="31">
        <v>607</v>
      </c>
      <c r="N561" s="32" t="s">
        <v>1747</v>
      </c>
      <c r="O561" s="33">
        <v>20</v>
      </c>
      <c r="P561" s="27"/>
      <c r="Q561" s="27"/>
      <c r="R561" s="27"/>
      <c r="S561" s="27"/>
      <c r="T561" s="35" t="s">
        <v>2935</v>
      </c>
      <c r="U561" s="35" t="s">
        <v>2936</v>
      </c>
    </row>
    <row r="562" spans="13:21">
      <c r="M562" s="31">
        <v>608</v>
      </c>
      <c r="N562" s="32" t="s">
        <v>1750</v>
      </c>
      <c r="O562" s="33">
        <v>20</v>
      </c>
      <c r="P562" s="27"/>
      <c r="Q562" s="27"/>
      <c r="R562" s="27"/>
      <c r="S562" s="27"/>
      <c r="T562" s="35" t="s">
        <v>2937</v>
      </c>
      <c r="U562" s="35" t="s">
        <v>2938</v>
      </c>
    </row>
    <row r="563" spans="13:21">
      <c r="M563" s="31">
        <v>609</v>
      </c>
      <c r="N563" s="32" t="s">
        <v>1479</v>
      </c>
      <c r="O563" s="33">
        <v>14</v>
      </c>
      <c r="P563" s="27"/>
      <c r="Q563" s="27"/>
      <c r="R563" s="27"/>
      <c r="S563" s="27"/>
      <c r="T563" s="35" t="s">
        <v>2939</v>
      </c>
      <c r="U563" s="35" t="s">
        <v>169</v>
      </c>
    </row>
    <row r="564" spans="13:21">
      <c r="M564" s="31">
        <v>610</v>
      </c>
      <c r="N564" s="32" t="s">
        <v>390</v>
      </c>
      <c r="O564" s="33">
        <v>16</v>
      </c>
      <c r="P564" s="27"/>
      <c r="Q564" s="27"/>
      <c r="R564" s="27"/>
      <c r="S564" s="27"/>
      <c r="T564" s="35" t="s">
        <v>2940</v>
      </c>
      <c r="U564" s="35" t="s">
        <v>2941</v>
      </c>
    </row>
    <row r="565" spans="13:21">
      <c r="M565" s="31">
        <v>612</v>
      </c>
      <c r="N565" s="32" t="s">
        <v>391</v>
      </c>
      <c r="O565" s="33">
        <v>16</v>
      </c>
      <c r="P565" s="27"/>
      <c r="Q565" s="27"/>
      <c r="R565" s="27"/>
      <c r="S565" s="27"/>
      <c r="T565" s="35" t="s">
        <v>2942</v>
      </c>
      <c r="U565" s="35" t="s">
        <v>3</v>
      </c>
    </row>
    <row r="566" spans="13:21">
      <c r="M566" s="31">
        <v>614</v>
      </c>
      <c r="N566" s="32" t="s">
        <v>801</v>
      </c>
      <c r="O566" s="33">
        <v>14</v>
      </c>
      <c r="P566" s="27"/>
      <c r="Q566" s="27"/>
      <c r="R566" s="27"/>
      <c r="S566" s="27"/>
      <c r="T566" s="35" t="s">
        <v>2943</v>
      </c>
      <c r="U566" s="35" t="s">
        <v>2944</v>
      </c>
    </row>
    <row r="567" spans="13:21">
      <c r="M567" s="31">
        <v>616</v>
      </c>
      <c r="N567" s="32" t="s">
        <v>1521</v>
      </c>
      <c r="O567" s="33">
        <v>6</v>
      </c>
      <c r="P567" s="27"/>
      <c r="Q567" s="27"/>
      <c r="R567" s="27"/>
      <c r="S567" s="27"/>
      <c r="T567" s="35" t="s">
        <v>2945</v>
      </c>
      <c r="U567" s="35" t="s">
        <v>2946</v>
      </c>
    </row>
    <row r="568" spans="13:21">
      <c r="M568" s="31">
        <v>617</v>
      </c>
      <c r="N568" s="32" t="s">
        <v>808</v>
      </c>
      <c r="O568" s="33">
        <v>15</v>
      </c>
      <c r="P568" s="27"/>
      <c r="Q568" s="27"/>
      <c r="R568" s="27"/>
      <c r="S568" s="27"/>
      <c r="T568" s="35" t="s">
        <v>2947</v>
      </c>
      <c r="U568" s="35" t="s">
        <v>2948</v>
      </c>
    </row>
    <row r="569" spans="13:21">
      <c r="M569" s="31">
        <v>618</v>
      </c>
      <c r="N569" s="32" t="s">
        <v>1129</v>
      </c>
      <c r="O569" s="33">
        <v>6</v>
      </c>
      <c r="P569" s="27"/>
      <c r="Q569" s="27"/>
      <c r="R569" s="27"/>
      <c r="S569" s="27"/>
      <c r="T569" s="35" t="s">
        <v>2949</v>
      </c>
      <c r="U569" s="35" t="s">
        <v>2950</v>
      </c>
    </row>
    <row r="570" spans="13:21">
      <c r="M570" s="31">
        <v>619</v>
      </c>
      <c r="N570" s="32" t="s">
        <v>1900</v>
      </c>
      <c r="O570" s="33">
        <v>18</v>
      </c>
      <c r="P570" s="27"/>
      <c r="Q570" s="27"/>
      <c r="R570" s="27"/>
      <c r="S570" s="27"/>
      <c r="T570" s="35" t="s">
        <v>2951</v>
      </c>
      <c r="U570" s="35" t="s">
        <v>2952</v>
      </c>
    </row>
    <row r="571" spans="13:21">
      <c r="M571" s="31">
        <v>620</v>
      </c>
      <c r="N571" s="32" t="s">
        <v>1901</v>
      </c>
      <c r="O571" s="33">
        <v>20</v>
      </c>
      <c r="P571" s="27"/>
      <c r="Q571" s="27"/>
      <c r="R571" s="27"/>
      <c r="S571" s="27"/>
      <c r="T571" s="35" t="s">
        <v>2953</v>
      </c>
      <c r="U571" s="35" t="s">
        <v>2954</v>
      </c>
    </row>
    <row r="572" spans="13:21">
      <c r="M572" s="31">
        <v>621</v>
      </c>
      <c r="N572" s="32" t="s">
        <v>1898</v>
      </c>
      <c r="O572" s="33">
        <v>15</v>
      </c>
      <c r="P572" s="27"/>
      <c r="Q572" s="27"/>
      <c r="R572" s="27"/>
      <c r="S572" s="27"/>
      <c r="T572" s="35" t="s">
        <v>2955</v>
      </c>
      <c r="U572" s="35" t="s">
        <v>2956</v>
      </c>
    </row>
    <row r="573" spans="13:21">
      <c r="M573" s="31">
        <v>622</v>
      </c>
      <c r="N573" s="32" t="s">
        <v>393</v>
      </c>
      <c r="O573" s="33">
        <v>13</v>
      </c>
      <c r="P573" s="27"/>
      <c r="Q573" s="27"/>
      <c r="R573" s="27"/>
      <c r="S573" s="27"/>
      <c r="T573" s="35" t="s">
        <v>2957</v>
      </c>
      <c r="U573" s="35" t="s">
        <v>2958</v>
      </c>
    </row>
    <row r="574" spans="13:21">
      <c r="M574" s="31">
        <v>623</v>
      </c>
      <c r="N574" s="32" t="s">
        <v>1979</v>
      </c>
      <c r="O574" s="33">
        <v>4</v>
      </c>
      <c r="P574" s="27"/>
      <c r="Q574" s="27"/>
      <c r="R574" s="27"/>
      <c r="S574" s="27"/>
      <c r="T574" s="35" t="s">
        <v>2959</v>
      </c>
      <c r="U574" s="35" t="s">
        <v>170</v>
      </c>
    </row>
    <row r="575" spans="13:21">
      <c r="M575" s="31">
        <v>624</v>
      </c>
      <c r="N575" s="32" t="s">
        <v>2047</v>
      </c>
      <c r="O575" s="33">
        <v>8</v>
      </c>
      <c r="P575" s="27"/>
      <c r="Q575" s="27"/>
      <c r="R575" s="27"/>
      <c r="S575" s="27"/>
      <c r="T575" s="35" t="s">
        <v>2960</v>
      </c>
      <c r="U575" s="35" t="s">
        <v>2961</v>
      </c>
    </row>
    <row r="576" spans="13:21">
      <c r="M576" s="31">
        <v>625</v>
      </c>
      <c r="N576" s="32" t="s">
        <v>2050</v>
      </c>
      <c r="O576" s="33">
        <v>13</v>
      </c>
      <c r="P576" s="27"/>
      <c r="Q576" s="27"/>
      <c r="R576" s="27"/>
      <c r="S576" s="27"/>
      <c r="T576" s="35" t="s">
        <v>2962</v>
      </c>
      <c r="U576" s="35" t="s">
        <v>2963</v>
      </c>
    </row>
    <row r="577" spans="13:21">
      <c r="M577" s="31">
        <v>626</v>
      </c>
      <c r="N577" s="32" t="s">
        <v>2048</v>
      </c>
      <c r="O577" s="33">
        <v>15</v>
      </c>
      <c r="P577" s="27"/>
      <c r="Q577" s="27"/>
      <c r="R577" s="27"/>
      <c r="S577" s="27"/>
      <c r="T577" s="35" t="s">
        <v>2964</v>
      </c>
      <c r="U577" s="35" t="s">
        <v>2965</v>
      </c>
    </row>
    <row r="578" spans="13:21">
      <c r="M578" s="31">
        <v>628</v>
      </c>
      <c r="N578" s="32" t="s">
        <v>2049</v>
      </c>
      <c r="O578" s="33">
        <v>16</v>
      </c>
      <c r="P578" s="27"/>
      <c r="Q578" s="27"/>
      <c r="R578" s="27"/>
      <c r="S578" s="27"/>
      <c r="T578" s="35" t="s">
        <v>2966</v>
      </c>
      <c r="U578" s="35" t="s">
        <v>2967</v>
      </c>
    </row>
    <row r="579" spans="13:21">
      <c r="M579" s="31">
        <v>629</v>
      </c>
      <c r="N579" s="32" t="s">
        <v>2046</v>
      </c>
      <c r="O579" s="33">
        <v>18</v>
      </c>
      <c r="P579" s="27"/>
      <c r="Q579" s="27"/>
      <c r="R579" s="27"/>
      <c r="S579" s="27"/>
      <c r="T579" s="35" t="s">
        <v>2968</v>
      </c>
      <c r="U579" s="35" t="s">
        <v>2969</v>
      </c>
    </row>
    <row r="580" spans="13:21">
      <c r="M580" s="31">
        <v>631</v>
      </c>
      <c r="N580" s="32" t="s">
        <v>663</v>
      </c>
      <c r="O580" s="33">
        <v>18</v>
      </c>
      <c r="P580" s="27"/>
      <c r="Q580" s="27"/>
      <c r="R580" s="27"/>
      <c r="S580" s="27"/>
      <c r="T580" s="35" t="s">
        <v>2970</v>
      </c>
      <c r="U580" s="35" t="s">
        <v>995</v>
      </c>
    </row>
    <row r="581" spans="13:21">
      <c r="M581" s="27">
        <v>710</v>
      </c>
      <c r="N581" s="27" t="s">
        <v>1619</v>
      </c>
      <c r="O581" s="29">
        <v>1</v>
      </c>
      <c r="P581" s="27"/>
      <c r="Q581" s="27"/>
      <c r="R581" s="27"/>
      <c r="S581" s="27"/>
      <c r="T581" s="35" t="s">
        <v>2971</v>
      </c>
      <c r="U581" s="35" t="s">
        <v>1264</v>
      </c>
    </row>
    <row r="582" spans="13:21">
      <c r="M582" s="27"/>
      <c r="N582" s="27"/>
      <c r="O582" s="29"/>
      <c r="P582" s="27"/>
      <c r="Q582" s="27"/>
      <c r="R582" s="27"/>
      <c r="S582" s="27"/>
      <c r="T582" s="35" t="s">
        <v>2972</v>
      </c>
      <c r="U582" s="35" t="s">
        <v>2973</v>
      </c>
    </row>
    <row r="583" spans="13:21">
      <c r="M583" s="27"/>
      <c r="N583" s="27"/>
      <c r="O583" s="29"/>
      <c r="P583" s="27"/>
      <c r="Q583" s="27"/>
      <c r="R583" s="27"/>
      <c r="S583" s="27"/>
      <c r="T583" s="35" t="s">
        <v>2974</v>
      </c>
      <c r="U583" s="35" t="s">
        <v>2975</v>
      </c>
    </row>
    <row r="584" spans="13:21">
      <c r="M584" s="27"/>
      <c r="N584" s="27"/>
      <c r="O584" s="29"/>
      <c r="P584" s="27"/>
      <c r="Q584" s="27"/>
      <c r="R584" s="27"/>
      <c r="S584" s="27"/>
      <c r="T584" s="35" t="s">
        <v>2976</v>
      </c>
      <c r="U584" s="35" t="s">
        <v>2977</v>
      </c>
    </row>
    <row r="585" spans="13:21">
      <c r="M585" s="27"/>
      <c r="N585" s="27"/>
      <c r="O585" s="29"/>
      <c r="P585" s="27"/>
      <c r="Q585" s="27"/>
      <c r="R585" s="27"/>
      <c r="S585" s="27"/>
      <c r="T585" s="35" t="s">
        <v>2978</v>
      </c>
      <c r="U585" s="35" t="s">
        <v>0</v>
      </c>
    </row>
    <row r="586" spans="13:21">
      <c r="M586" s="27"/>
      <c r="N586" s="27"/>
      <c r="O586" s="29"/>
      <c r="P586" s="27"/>
      <c r="Q586" s="27"/>
      <c r="R586" s="27"/>
      <c r="S586" s="27"/>
      <c r="T586" s="35" t="s">
        <v>2979</v>
      </c>
      <c r="U586" s="35" t="s">
        <v>834</v>
      </c>
    </row>
    <row r="587" spans="13:21">
      <c r="M587" s="27"/>
      <c r="N587" s="27"/>
      <c r="O587" s="29"/>
      <c r="P587" s="27"/>
      <c r="Q587" s="27"/>
      <c r="R587" s="27"/>
      <c r="S587" s="27"/>
      <c r="T587" s="35" t="s">
        <v>2980</v>
      </c>
      <c r="U587" s="35" t="s">
        <v>835</v>
      </c>
    </row>
    <row r="588" spans="13:21">
      <c r="M588" s="27"/>
      <c r="N588" s="27"/>
      <c r="O588" s="29"/>
      <c r="P588" s="27"/>
      <c r="Q588" s="27"/>
      <c r="R588" s="27"/>
      <c r="S588" s="27"/>
      <c r="T588" s="35" t="s">
        <v>2981</v>
      </c>
      <c r="U588" s="35" t="s">
        <v>2982</v>
      </c>
    </row>
    <row r="589" spans="13:21">
      <c r="M589" s="27"/>
      <c r="N589" s="27"/>
      <c r="O589" s="29"/>
      <c r="P589" s="27"/>
      <c r="Q589" s="27"/>
      <c r="R589" s="27"/>
      <c r="S589" s="27"/>
      <c r="T589" s="35" t="s">
        <v>2983</v>
      </c>
      <c r="U589" s="35" t="s">
        <v>1444</v>
      </c>
    </row>
    <row r="590" spans="13:21">
      <c r="M590" s="27"/>
      <c r="N590" s="27"/>
      <c r="O590" s="29"/>
      <c r="P590" s="27"/>
      <c r="Q590" s="27"/>
      <c r="R590" s="27"/>
      <c r="S590" s="27"/>
      <c r="T590" s="35" t="s">
        <v>2984</v>
      </c>
      <c r="U590" s="35" t="s">
        <v>1445</v>
      </c>
    </row>
    <row r="591" spans="13:21">
      <c r="M591" s="27"/>
      <c r="N591" s="27"/>
      <c r="O591" s="29"/>
      <c r="P591" s="27"/>
      <c r="Q591" s="27"/>
      <c r="R591" s="27"/>
      <c r="S591" s="27"/>
      <c r="T591" s="35" t="s">
        <v>2985</v>
      </c>
      <c r="U591" s="35" t="s">
        <v>1446</v>
      </c>
    </row>
    <row r="592" spans="13:21">
      <c r="M592" s="27"/>
      <c r="N592" s="27"/>
      <c r="O592" s="29"/>
      <c r="P592" s="27"/>
      <c r="Q592" s="27"/>
      <c r="R592" s="27"/>
      <c r="S592" s="27"/>
      <c r="T592" s="35" t="s">
        <v>2986</v>
      </c>
      <c r="U592" s="35" t="s">
        <v>1447</v>
      </c>
    </row>
    <row r="593" spans="13:21">
      <c r="M593" s="27"/>
      <c r="N593" s="27"/>
      <c r="O593" s="29"/>
      <c r="P593" s="27"/>
      <c r="Q593" s="27"/>
      <c r="R593" s="27"/>
      <c r="S593" s="27"/>
      <c r="T593" s="35" t="s">
        <v>2987</v>
      </c>
      <c r="U593" s="35" t="s">
        <v>2988</v>
      </c>
    </row>
    <row r="594" spans="13:21">
      <c r="M594" s="27"/>
      <c r="N594" s="27"/>
      <c r="O594" s="29"/>
      <c r="P594" s="27"/>
      <c r="Q594" s="27"/>
      <c r="R594" s="27"/>
      <c r="S594" s="27"/>
      <c r="T594" s="35" t="s">
        <v>2989</v>
      </c>
      <c r="U594" s="35" t="s">
        <v>2990</v>
      </c>
    </row>
    <row r="595" spans="13:21">
      <c r="M595" s="27"/>
      <c r="N595" s="27"/>
      <c r="O595" s="29"/>
      <c r="P595" s="27"/>
      <c r="Q595" s="27"/>
      <c r="R595" s="27"/>
      <c r="S595" s="27"/>
      <c r="T595" s="35" t="s">
        <v>2991</v>
      </c>
      <c r="U595" s="35" t="s">
        <v>1448</v>
      </c>
    </row>
    <row r="596" spans="13:21">
      <c r="M596" s="27"/>
      <c r="N596" s="27"/>
      <c r="O596" s="29"/>
      <c r="P596" s="27"/>
      <c r="Q596" s="27"/>
      <c r="R596" s="27"/>
      <c r="S596" s="27"/>
      <c r="T596" s="35" t="s">
        <v>2992</v>
      </c>
      <c r="U596" s="35" t="s">
        <v>2993</v>
      </c>
    </row>
    <row r="597" spans="13:21">
      <c r="M597" s="27"/>
      <c r="N597" s="27"/>
      <c r="O597" s="29"/>
      <c r="P597" s="27"/>
      <c r="Q597" s="27"/>
      <c r="R597" s="27"/>
      <c r="S597" s="27"/>
      <c r="T597" s="35" t="s">
        <v>2994</v>
      </c>
      <c r="U597" s="35" t="s">
        <v>1449</v>
      </c>
    </row>
    <row r="598" spans="13:21">
      <c r="M598" s="27"/>
      <c r="N598" s="27"/>
      <c r="O598" s="29"/>
      <c r="P598" s="27"/>
      <c r="Q598" s="27"/>
      <c r="R598" s="27"/>
      <c r="S598" s="27"/>
      <c r="T598" s="35" t="s">
        <v>2995</v>
      </c>
      <c r="U598" s="35" t="s">
        <v>556</v>
      </c>
    </row>
    <row r="599" spans="13:21">
      <c r="M599" s="27"/>
      <c r="N599" s="27"/>
      <c r="O599" s="29"/>
      <c r="P599" s="27"/>
      <c r="Q599" s="27"/>
      <c r="R599" s="27"/>
      <c r="S599" s="27"/>
      <c r="T599" s="35" t="s">
        <v>2996</v>
      </c>
      <c r="U599" s="35" t="s">
        <v>557</v>
      </c>
    </row>
    <row r="600" spans="13:21">
      <c r="M600" s="27"/>
      <c r="N600" s="27"/>
      <c r="O600" s="29"/>
      <c r="P600" s="27"/>
      <c r="Q600" s="27"/>
      <c r="R600" s="27"/>
      <c r="S600" s="27"/>
      <c r="T600" s="35" t="s">
        <v>2997</v>
      </c>
      <c r="U600" s="35" t="s">
        <v>302</v>
      </c>
    </row>
    <row r="601" spans="13:21">
      <c r="M601" s="27"/>
      <c r="N601" s="27"/>
      <c r="O601" s="29"/>
      <c r="P601" s="27"/>
      <c r="Q601" s="27"/>
      <c r="R601" s="27"/>
      <c r="S601" s="27"/>
      <c r="T601" s="35" t="s">
        <v>2998</v>
      </c>
      <c r="U601" s="35" t="s">
        <v>558</v>
      </c>
    </row>
    <row r="602" spans="13:21">
      <c r="M602" s="27"/>
      <c r="N602" s="27"/>
      <c r="O602" s="29"/>
      <c r="P602" s="27"/>
      <c r="Q602" s="27"/>
      <c r="R602" s="27"/>
      <c r="S602" s="27"/>
      <c r="T602" s="35" t="s">
        <v>2999</v>
      </c>
      <c r="U602" s="35" t="s">
        <v>3000</v>
      </c>
    </row>
    <row r="603" spans="13:21">
      <c r="M603" s="27"/>
      <c r="N603" s="27"/>
      <c r="O603" s="29"/>
      <c r="P603" s="27"/>
      <c r="Q603" s="27"/>
      <c r="R603" s="27"/>
      <c r="S603" s="27"/>
      <c r="T603" s="35" t="s">
        <v>3001</v>
      </c>
      <c r="U603" s="35" t="s">
        <v>3002</v>
      </c>
    </row>
    <row r="604" spans="13:21">
      <c r="M604" s="27"/>
      <c r="N604" s="27"/>
      <c r="O604" s="29"/>
      <c r="P604" s="27"/>
      <c r="Q604" s="27"/>
      <c r="R604" s="27"/>
      <c r="S604" s="27"/>
      <c r="T604" s="35" t="s">
        <v>3003</v>
      </c>
      <c r="U604" s="35" t="s">
        <v>303</v>
      </c>
    </row>
    <row r="605" spans="13:21">
      <c r="M605" s="27"/>
      <c r="N605" s="27"/>
      <c r="O605" s="29"/>
      <c r="P605" s="27"/>
      <c r="Q605" s="27"/>
      <c r="R605" s="27"/>
      <c r="S605" s="27"/>
      <c r="T605" s="35" t="s">
        <v>3004</v>
      </c>
      <c r="U605" s="35" t="s">
        <v>304</v>
      </c>
    </row>
    <row r="606" spans="13:21">
      <c r="M606" s="27"/>
      <c r="N606" s="27"/>
      <c r="O606" s="29"/>
      <c r="P606" s="27"/>
      <c r="Q606" s="27"/>
      <c r="R606" s="27"/>
      <c r="S606" s="27"/>
      <c r="T606" s="35" t="s">
        <v>3005</v>
      </c>
      <c r="U606" s="35" t="s">
        <v>305</v>
      </c>
    </row>
    <row r="607" spans="13:21">
      <c r="M607" s="27"/>
      <c r="N607" s="27"/>
      <c r="O607" s="29"/>
      <c r="P607" s="27"/>
      <c r="Q607" s="27"/>
      <c r="R607" s="27"/>
      <c r="S607" s="27"/>
      <c r="T607" s="35" t="s">
        <v>3006</v>
      </c>
      <c r="U607" s="35" t="s">
        <v>306</v>
      </c>
    </row>
    <row r="608" spans="13:21">
      <c r="M608" s="27"/>
      <c r="N608" s="27"/>
      <c r="O608" s="29"/>
      <c r="P608" s="27"/>
      <c r="Q608" s="27"/>
      <c r="R608" s="27"/>
      <c r="S608" s="27"/>
      <c r="T608" s="35" t="s">
        <v>3007</v>
      </c>
      <c r="U608" s="35" t="s">
        <v>3008</v>
      </c>
    </row>
    <row r="609" spans="13:21">
      <c r="M609" s="27"/>
      <c r="N609" s="27"/>
      <c r="O609" s="29"/>
      <c r="P609" s="27"/>
      <c r="Q609" s="27"/>
      <c r="R609" s="27"/>
      <c r="S609" s="27"/>
      <c r="T609" s="35" t="s">
        <v>3009</v>
      </c>
      <c r="U609" s="35" t="s">
        <v>990</v>
      </c>
    </row>
    <row r="610" spans="13:21">
      <c r="M610" s="27"/>
      <c r="N610" s="27"/>
      <c r="O610" s="29"/>
      <c r="P610" s="27"/>
      <c r="Q610" s="27"/>
      <c r="R610" s="27"/>
      <c r="S610" s="27"/>
      <c r="T610" s="35" t="s">
        <v>3010</v>
      </c>
      <c r="U610" s="35" t="s">
        <v>1440</v>
      </c>
    </row>
    <row r="611" spans="13:21">
      <c r="M611" s="27"/>
      <c r="N611" s="27"/>
      <c r="O611" s="29"/>
      <c r="P611" s="27"/>
      <c r="Q611" s="27"/>
      <c r="R611" s="27"/>
      <c r="S611" s="27"/>
      <c r="T611" s="35" t="s">
        <v>3011</v>
      </c>
      <c r="U611" s="35" t="s">
        <v>3012</v>
      </c>
    </row>
    <row r="612" spans="13:21">
      <c r="M612" s="27"/>
      <c r="N612" s="27"/>
      <c r="O612" s="29"/>
      <c r="P612" s="27"/>
      <c r="Q612" s="27"/>
      <c r="R612" s="27"/>
      <c r="S612" s="27"/>
      <c r="T612" s="35" t="s">
        <v>3013</v>
      </c>
      <c r="U612" s="35" t="s">
        <v>1441</v>
      </c>
    </row>
    <row r="613" spans="13:21">
      <c r="M613" s="27"/>
      <c r="N613" s="27"/>
      <c r="O613" s="29"/>
      <c r="P613" s="27"/>
      <c r="Q613" s="27"/>
      <c r="R613" s="27"/>
      <c r="S613" s="27"/>
      <c r="T613" s="36" t="s">
        <v>3014</v>
      </c>
      <c r="U613" s="36" t="s">
        <v>989</v>
      </c>
    </row>
    <row r="614" spans="13:21">
      <c r="M614" s="27"/>
      <c r="N614" s="27"/>
      <c r="O614" s="29"/>
      <c r="P614" s="27"/>
      <c r="Q614" s="27"/>
      <c r="R614" s="27"/>
      <c r="S614" s="27"/>
      <c r="T614" s="36" t="s">
        <v>3015</v>
      </c>
      <c r="U614" s="36" t="s">
        <v>1442</v>
      </c>
    </row>
    <row r="615" spans="13:21">
      <c r="M615" s="27"/>
      <c r="N615" s="27"/>
      <c r="O615" s="29"/>
      <c r="P615" s="27"/>
      <c r="Q615" s="27"/>
      <c r="R615" s="27"/>
      <c r="S615" s="27"/>
      <c r="T615" s="36" t="s">
        <v>3016</v>
      </c>
      <c r="U615" s="36" t="s">
        <v>1443</v>
      </c>
    </row>
    <row r="616" spans="13:21">
      <c r="M616" s="27"/>
      <c r="N616" s="27"/>
      <c r="O616" s="29"/>
      <c r="P616" s="27"/>
      <c r="Q616" s="27"/>
      <c r="R616" s="27"/>
      <c r="S616" s="27"/>
      <c r="T616" s="36" t="s">
        <v>3017</v>
      </c>
      <c r="U616" s="36" t="s">
        <v>3018</v>
      </c>
    </row>
    <row r="617" spans="13:21">
      <c r="M617" s="27"/>
      <c r="N617" s="27"/>
      <c r="O617" s="29"/>
      <c r="P617" s="27"/>
      <c r="Q617" s="27"/>
      <c r="R617" s="27"/>
      <c r="S617" s="27"/>
      <c r="T617" s="36" t="s">
        <v>3019</v>
      </c>
      <c r="U617" s="36" t="s">
        <v>3020</v>
      </c>
    </row>
    <row r="618" spans="13:21">
      <c r="M618" s="27"/>
      <c r="N618" s="27"/>
      <c r="O618" s="29"/>
      <c r="P618" s="27"/>
      <c r="Q618" s="27"/>
      <c r="R618" s="27"/>
      <c r="S618" s="27"/>
      <c r="T618" s="36" t="s">
        <v>3021</v>
      </c>
      <c r="U618" s="36" t="s">
        <v>991</v>
      </c>
    </row>
    <row r="619" spans="13:21">
      <c r="M619" s="27"/>
      <c r="N619" s="27"/>
      <c r="O619" s="29"/>
      <c r="P619" s="27"/>
      <c r="Q619" s="27"/>
      <c r="R619" s="27"/>
      <c r="S619" s="27"/>
      <c r="T619" s="36" t="s">
        <v>3022</v>
      </c>
      <c r="U619" s="36" t="s">
        <v>992</v>
      </c>
    </row>
    <row r="620" spans="13:21">
      <c r="M620" s="27"/>
      <c r="N620" s="27"/>
      <c r="O620" s="29"/>
      <c r="P620" s="27"/>
      <c r="Q620" s="27"/>
      <c r="R620" s="27"/>
      <c r="S620" s="27"/>
      <c r="T620" s="36" t="s">
        <v>3023</v>
      </c>
      <c r="U620" s="36" t="s">
        <v>993</v>
      </c>
    </row>
    <row r="621" spans="13:21">
      <c r="M621" s="27"/>
      <c r="N621" s="27"/>
      <c r="O621" s="29"/>
      <c r="P621" s="27"/>
      <c r="Q621" s="27"/>
      <c r="R621" s="27"/>
      <c r="S621" s="27"/>
      <c r="T621" s="36" t="s">
        <v>3024</v>
      </c>
      <c r="U621" s="36" t="s">
        <v>140</v>
      </c>
    </row>
    <row r="622" spans="13:21">
      <c r="M622" s="27"/>
      <c r="N622" s="27"/>
      <c r="O622" s="29"/>
      <c r="P622" s="27"/>
      <c r="Q622" s="27"/>
      <c r="R622" s="27"/>
      <c r="S622" s="27"/>
      <c r="T622" s="36" t="s">
        <v>3025</v>
      </c>
      <c r="U622" s="36" t="s">
        <v>141</v>
      </c>
    </row>
    <row r="623" spans="13:21">
      <c r="M623" s="27"/>
      <c r="N623" s="27"/>
      <c r="O623" s="29"/>
      <c r="P623" s="27"/>
      <c r="Q623" s="27"/>
      <c r="R623" s="27"/>
      <c r="S623" s="27"/>
      <c r="T623" s="36" t="s">
        <v>3026</v>
      </c>
      <c r="U623" s="36" t="s">
        <v>3027</v>
      </c>
    </row>
    <row r="624" spans="13:21">
      <c r="M624" s="27"/>
      <c r="N624" s="27"/>
      <c r="O624" s="29"/>
      <c r="P624" s="27"/>
      <c r="Q624" s="27"/>
      <c r="R624" s="27"/>
      <c r="S624" s="27"/>
      <c r="T624" s="36" t="s">
        <v>3028</v>
      </c>
      <c r="U624" s="36" t="s">
        <v>994</v>
      </c>
    </row>
    <row r="625" spans="13:21">
      <c r="M625" s="27"/>
      <c r="N625" s="27"/>
      <c r="O625" s="29"/>
      <c r="P625" s="27"/>
      <c r="Q625" s="27"/>
      <c r="R625" s="27"/>
      <c r="S625" s="27"/>
      <c r="T625" s="36" t="s">
        <v>3029</v>
      </c>
      <c r="U625" s="36" t="s">
        <v>3030</v>
      </c>
    </row>
    <row r="626" spans="13:21">
      <c r="M626" s="27"/>
      <c r="N626" s="27"/>
      <c r="O626" s="29"/>
      <c r="P626" s="27"/>
      <c r="Q626" s="27"/>
      <c r="R626" s="27"/>
      <c r="S626" s="27"/>
      <c r="T626" s="36" t="s">
        <v>3031</v>
      </c>
      <c r="U626" s="36" t="s">
        <v>3032</v>
      </c>
    </row>
    <row r="627" spans="13:21">
      <c r="M627" s="27"/>
      <c r="N627" s="27"/>
      <c r="O627" s="29"/>
      <c r="P627" s="27"/>
      <c r="Q627" s="27"/>
      <c r="R627" s="27"/>
      <c r="S627" s="27"/>
      <c r="T627" s="36" t="s">
        <v>3033</v>
      </c>
      <c r="U627" s="36" t="s">
        <v>3034</v>
      </c>
    </row>
    <row r="628" spans="13:21">
      <c r="M628" s="27"/>
      <c r="N628" s="27"/>
      <c r="O628" s="29"/>
      <c r="P628" s="27"/>
      <c r="Q628" s="27"/>
      <c r="R628" s="27"/>
      <c r="S628" s="27"/>
      <c r="T628" s="36" t="s">
        <v>3035</v>
      </c>
      <c r="U628" s="36" t="s">
        <v>3036</v>
      </c>
    </row>
    <row r="629" spans="13:21">
      <c r="M629" s="27"/>
      <c r="N629" s="27"/>
      <c r="O629" s="29"/>
      <c r="P629" s="27"/>
      <c r="Q629" s="27"/>
      <c r="R629" s="27"/>
      <c r="S629" s="27"/>
      <c r="T629" s="36" t="s">
        <v>3037</v>
      </c>
      <c r="U629" s="36" t="s">
        <v>3038</v>
      </c>
    </row>
    <row r="630" spans="13:21">
      <c r="M630" s="27"/>
      <c r="N630" s="27"/>
      <c r="O630" s="29"/>
      <c r="P630" s="27"/>
      <c r="Q630" s="27"/>
      <c r="R630" s="27"/>
      <c r="S630" s="27"/>
      <c r="T630" s="36" t="s">
        <v>3039</v>
      </c>
      <c r="U630" s="36" t="s">
        <v>1977</v>
      </c>
    </row>
    <row r="631" spans="13:21">
      <c r="M631" s="27"/>
      <c r="N631" s="27"/>
      <c r="O631" s="29"/>
      <c r="P631" s="27"/>
      <c r="Q631" s="27"/>
      <c r="R631" s="27"/>
      <c r="S631" s="27"/>
      <c r="T631" s="36" t="s">
        <v>3040</v>
      </c>
      <c r="U631" s="36" t="s">
        <v>1978</v>
      </c>
    </row>
    <row r="632" spans="13:21">
      <c r="M632" s="27"/>
      <c r="N632" s="27"/>
      <c r="O632" s="29"/>
      <c r="P632" s="27"/>
      <c r="Q632" s="27"/>
      <c r="R632" s="27"/>
      <c r="S632" s="27"/>
      <c r="T632" s="36" t="s">
        <v>3041</v>
      </c>
      <c r="U632" s="36" t="s">
        <v>1259</v>
      </c>
    </row>
    <row r="633" spans="13:21">
      <c r="M633" s="27"/>
      <c r="N633" s="27"/>
      <c r="O633" s="29"/>
      <c r="P633" s="27"/>
      <c r="Q633" s="27"/>
      <c r="R633" s="27"/>
      <c r="S633" s="27"/>
      <c r="T633" s="36" t="s">
        <v>3042</v>
      </c>
      <c r="U633" s="36" t="s">
        <v>1125</v>
      </c>
    </row>
    <row r="634" spans="13:21">
      <c r="M634" s="27"/>
      <c r="N634" s="27"/>
      <c r="O634" s="29"/>
      <c r="P634" s="27"/>
      <c r="Q634" s="27"/>
      <c r="R634" s="27"/>
      <c r="S634" s="27"/>
      <c r="T634" s="36" t="s">
        <v>3043</v>
      </c>
      <c r="U634" s="36" t="s">
        <v>3044</v>
      </c>
    </row>
    <row r="635" spans="13:21">
      <c r="M635" s="27"/>
      <c r="N635" s="27"/>
      <c r="O635" s="29"/>
      <c r="P635" s="27"/>
      <c r="Q635" s="27"/>
      <c r="R635" s="27"/>
      <c r="S635" s="27"/>
      <c r="T635" s="36" t="s">
        <v>3045</v>
      </c>
      <c r="U635" s="36" t="s">
        <v>3046</v>
      </c>
    </row>
    <row r="636" spans="13:21">
      <c r="M636" s="27"/>
      <c r="N636" s="27"/>
      <c r="O636" s="29"/>
      <c r="P636" s="27"/>
      <c r="Q636" s="27"/>
      <c r="R636" s="27"/>
      <c r="S636" s="27"/>
      <c r="T636" s="36" t="s">
        <v>3047</v>
      </c>
      <c r="U636" s="36" t="s">
        <v>1126</v>
      </c>
    </row>
    <row r="637" spans="13:21">
      <c r="M637" s="27"/>
      <c r="N637" s="27"/>
      <c r="O637" s="29"/>
      <c r="P637" s="27"/>
      <c r="Q637" s="27"/>
      <c r="R637" s="27"/>
      <c r="S637" s="27"/>
      <c r="T637" s="36" t="s">
        <v>3048</v>
      </c>
      <c r="U637" s="36" t="s">
        <v>3049</v>
      </c>
    </row>
    <row r="638" spans="13:21">
      <c r="M638" s="27"/>
      <c r="N638" s="27"/>
      <c r="O638" s="29"/>
      <c r="P638" s="27"/>
      <c r="Q638" s="27"/>
      <c r="R638" s="27"/>
      <c r="S638" s="27"/>
      <c r="T638" s="36" t="s">
        <v>3050</v>
      </c>
      <c r="U638" s="36" t="s">
        <v>3051</v>
      </c>
    </row>
    <row r="639" spans="13:21">
      <c r="M639" s="27"/>
      <c r="N639" s="27"/>
      <c r="O639" s="29"/>
      <c r="P639" s="27"/>
      <c r="Q639" s="27"/>
      <c r="R639" s="27"/>
      <c r="S639" s="27"/>
      <c r="T639" s="36" t="s">
        <v>3052</v>
      </c>
      <c r="U639" s="36" t="s">
        <v>3053</v>
      </c>
    </row>
    <row r="640" spans="13:21">
      <c r="M640" s="27"/>
      <c r="N640" s="27"/>
      <c r="O640" s="29"/>
      <c r="P640" s="27"/>
      <c r="Q640" s="27"/>
      <c r="R640" s="27"/>
      <c r="S640" s="27"/>
      <c r="T640" s="36" t="s">
        <v>3054</v>
      </c>
      <c r="U640" s="36" t="s">
        <v>3055</v>
      </c>
    </row>
    <row r="641" spans="20:21">
      <c r="T641" s="1" t="s">
        <v>3056</v>
      </c>
      <c r="U641" s="1" t="s">
        <v>3057</v>
      </c>
    </row>
    <row r="642" spans="20:21">
      <c r="T642" s="1" t="s">
        <v>3058</v>
      </c>
      <c r="U642" s="1" t="s">
        <v>3059</v>
      </c>
    </row>
    <row r="643" spans="20:21">
      <c r="T643" s="1" t="s">
        <v>3060</v>
      </c>
      <c r="U643" s="1" t="s">
        <v>3061</v>
      </c>
    </row>
    <row r="644" spans="20:21">
      <c r="T644" s="1" t="s">
        <v>3062</v>
      </c>
      <c r="U644" s="1" t="s">
        <v>3063</v>
      </c>
    </row>
    <row r="645" spans="20:21">
      <c r="T645" s="1" t="s">
        <v>3064</v>
      </c>
      <c r="U645" s="1" t="s">
        <v>3065</v>
      </c>
    </row>
    <row r="646" spans="20:21">
      <c r="T646" s="1" t="s">
        <v>3066</v>
      </c>
      <c r="U646" s="1" t="s">
        <v>3067</v>
      </c>
    </row>
    <row r="647" spans="20:21">
      <c r="T647" s="1" t="s">
        <v>3068</v>
      </c>
      <c r="U647" s="1" t="s">
        <v>3069</v>
      </c>
    </row>
    <row r="648" spans="20:21">
      <c r="T648" s="1" t="s">
        <v>3070</v>
      </c>
      <c r="U648" s="1" t="s">
        <v>3071</v>
      </c>
    </row>
    <row r="649" spans="20:21">
      <c r="T649" s="1" t="s">
        <v>3072</v>
      </c>
      <c r="U649" s="1" t="s">
        <v>3073</v>
      </c>
    </row>
    <row r="650" spans="20:21">
      <c r="T650" s="1" t="s">
        <v>3074</v>
      </c>
      <c r="U650" s="1" t="s">
        <v>3075</v>
      </c>
    </row>
    <row r="651" spans="20:21">
      <c r="T651" s="1" t="s">
        <v>3076</v>
      </c>
      <c r="U651" s="1" t="s">
        <v>3077</v>
      </c>
    </row>
    <row r="652" spans="20:21">
      <c r="T652" s="1" t="s">
        <v>3078</v>
      </c>
      <c r="U652" s="1" t="s">
        <v>3079</v>
      </c>
    </row>
    <row r="653" spans="20:21">
      <c r="T653" s="1" t="s">
        <v>3080</v>
      </c>
      <c r="U653" s="1" t="s">
        <v>3081</v>
      </c>
    </row>
    <row r="654" spans="20:21">
      <c r="T654" s="1" t="s">
        <v>3082</v>
      </c>
      <c r="U654" s="1" t="s">
        <v>3083</v>
      </c>
    </row>
    <row r="655" spans="20:21">
      <c r="T655" s="1" t="s">
        <v>3084</v>
      </c>
      <c r="U655" s="1" t="s">
        <v>3085</v>
      </c>
    </row>
    <row r="656" spans="20:21">
      <c r="T656" s="1" t="s">
        <v>3086</v>
      </c>
      <c r="U656" s="1" t="s">
        <v>210</v>
      </c>
    </row>
    <row r="657" spans="20:21">
      <c r="T657" s="1" t="s">
        <v>3087</v>
      </c>
      <c r="U657" s="1" t="s">
        <v>211</v>
      </c>
    </row>
    <row r="658" spans="20:21">
      <c r="T658" s="1" t="s">
        <v>3088</v>
      </c>
      <c r="U658" s="1" t="s">
        <v>3089</v>
      </c>
    </row>
    <row r="659" spans="20:21">
      <c r="T659" s="1" t="s">
        <v>3090</v>
      </c>
      <c r="U659" s="1" t="s">
        <v>3091</v>
      </c>
    </row>
    <row r="660" spans="20:21">
      <c r="T660" s="1" t="s">
        <v>3092</v>
      </c>
      <c r="U660" s="1" t="s">
        <v>3093</v>
      </c>
    </row>
    <row r="661" spans="20:21">
      <c r="T661" s="1" t="s">
        <v>3094</v>
      </c>
      <c r="U661" s="1" t="s">
        <v>3095</v>
      </c>
    </row>
    <row r="662" spans="20:21">
      <c r="T662" s="1" t="s">
        <v>3096</v>
      </c>
      <c r="U662" s="1" t="s">
        <v>3097</v>
      </c>
    </row>
    <row r="663" spans="20:21">
      <c r="T663" s="1" t="s">
        <v>3098</v>
      </c>
      <c r="U663" s="1" t="s">
        <v>3099</v>
      </c>
    </row>
    <row r="664" spans="20:21">
      <c r="T664" s="1" t="s">
        <v>3100</v>
      </c>
      <c r="U664" s="1" t="s">
        <v>3101</v>
      </c>
    </row>
    <row r="665" spans="20:21">
      <c r="T665" s="1" t="s">
        <v>3102</v>
      </c>
      <c r="U665" s="1" t="s">
        <v>3103</v>
      </c>
    </row>
    <row r="666" spans="20:21">
      <c r="T666" s="1" t="s">
        <v>3104</v>
      </c>
      <c r="U666" s="1" t="s">
        <v>3105</v>
      </c>
    </row>
    <row r="667" spans="20:21">
      <c r="T667" s="1" t="s">
        <v>3106</v>
      </c>
      <c r="U667" s="1" t="s">
        <v>3107</v>
      </c>
    </row>
    <row r="668" spans="20:21">
      <c r="T668" s="1" t="s">
        <v>3108</v>
      </c>
      <c r="U668" s="1" t="s">
        <v>3109</v>
      </c>
    </row>
    <row r="669" spans="20:21">
      <c r="T669" s="1" t="s">
        <v>3110</v>
      </c>
      <c r="U669" s="1" t="s">
        <v>3111</v>
      </c>
    </row>
    <row r="670" spans="20:21">
      <c r="T670" s="1" t="s">
        <v>3112</v>
      </c>
      <c r="U670" s="1" t="s">
        <v>3113</v>
      </c>
    </row>
    <row r="671" spans="20:21">
      <c r="T671" s="1" t="s">
        <v>3114</v>
      </c>
      <c r="U671" s="1" t="s">
        <v>3115</v>
      </c>
    </row>
    <row r="672" spans="20:21">
      <c r="T672" s="1" t="s">
        <v>3116</v>
      </c>
      <c r="U672" s="1" t="s">
        <v>3117</v>
      </c>
    </row>
    <row r="673" spans="20:21">
      <c r="T673" s="1" t="s">
        <v>3118</v>
      </c>
      <c r="U673" s="1" t="s">
        <v>531</v>
      </c>
    </row>
    <row r="674" spans="20:21">
      <c r="T674" s="1" t="s">
        <v>3119</v>
      </c>
      <c r="U674" s="1" t="s">
        <v>532</v>
      </c>
    </row>
    <row r="675" spans="20:21">
      <c r="T675" s="1" t="s">
        <v>3120</v>
      </c>
      <c r="U675" s="1" t="s">
        <v>533</v>
      </c>
    </row>
    <row r="676" spans="20:21">
      <c r="T676" s="1" t="s">
        <v>3121</v>
      </c>
      <c r="U676" s="1" t="s">
        <v>3122</v>
      </c>
    </row>
    <row r="677" spans="20:21">
      <c r="T677" s="1" t="s">
        <v>3123</v>
      </c>
      <c r="U677" s="1" t="s">
        <v>3124</v>
      </c>
    </row>
    <row r="678" spans="20:21">
      <c r="T678" s="1" t="s">
        <v>3125</v>
      </c>
      <c r="U678" s="1" t="s">
        <v>534</v>
      </c>
    </row>
    <row r="679" spans="20:21">
      <c r="T679" s="1" t="s">
        <v>3126</v>
      </c>
      <c r="U679" s="1" t="s">
        <v>3127</v>
      </c>
    </row>
    <row r="680" spans="20:21">
      <c r="T680" s="1" t="s">
        <v>3128</v>
      </c>
      <c r="U680" s="1" t="s">
        <v>535</v>
      </c>
    </row>
    <row r="681" spans="20:21">
      <c r="T681" s="1" t="s">
        <v>3129</v>
      </c>
      <c r="U681" s="1" t="s">
        <v>536</v>
      </c>
    </row>
    <row r="682" spans="20:21">
      <c r="T682" s="1" t="s">
        <v>3130</v>
      </c>
      <c r="U682" s="1" t="s">
        <v>537</v>
      </c>
    </row>
    <row r="683" spans="20:21">
      <c r="T683" s="1" t="s">
        <v>3131</v>
      </c>
      <c r="U683" s="1" t="s">
        <v>538</v>
      </c>
    </row>
    <row r="684" spans="20:21">
      <c r="T684" s="1" t="s">
        <v>3132</v>
      </c>
      <c r="U684" s="1" t="s">
        <v>539</v>
      </c>
    </row>
    <row r="685" spans="20:21">
      <c r="T685" s="1" t="s">
        <v>3133</v>
      </c>
      <c r="U685" s="1" t="s">
        <v>540</v>
      </c>
    </row>
    <row r="686" spans="20:21">
      <c r="T686" s="1" t="s">
        <v>3134</v>
      </c>
      <c r="U686" s="1" t="s">
        <v>1715</v>
      </c>
    </row>
    <row r="687" spans="20:21">
      <c r="T687" s="1" t="s">
        <v>3135</v>
      </c>
      <c r="U687" s="1" t="s">
        <v>3136</v>
      </c>
    </row>
    <row r="688" spans="20:21">
      <c r="T688" s="1" t="s">
        <v>3137</v>
      </c>
      <c r="U688" s="1" t="s">
        <v>3138</v>
      </c>
    </row>
    <row r="689" spans="20:21">
      <c r="T689" s="1" t="s">
        <v>3139</v>
      </c>
      <c r="U689" s="1" t="s">
        <v>3140</v>
      </c>
    </row>
    <row r="690" spans="20:21">
      <c r="T690" s="1" t="s">
        <v>3141</v>
      </c>
      <c r="U690" s="1" t="s">
        <v>3142</v>
      </c>
    </row>
    <row r="691" spans="20:21">
      <c r="T691" s="1" t="s">
        <v>3143</v>
      </c>
      <c r="U691" s="1" t="s">
        <v>3144</v>
      </c>
    </row>
    <row r="692" spans="20:21">
      <c r="T692" s="1" t="s">
        <v>3145</v>
      </c>
      <c r="U692" s="1" t="s">
        <v>3146</v>
      </c>
    </row>
    <row r="693" spans="20:21">
      <c r="T693" s="1" t="s">
        <v>3147</v>
      </c>
      <c r="U693" s="1" t="s">
        <v>3148</v>
      </c>
    </row>
    <row r="694" spans="20:21">
      <c r="T694" s="1" t="s">
        <v>3149</v>
      </c>
      <c r="U694" s="1" t="s">
        <v>3150</v>
      </c>
    </row>
    <row r="695" spans="20:21">
      <c r="T695" s="1" t="s">
        <v>3151</v>
      </c>
      <c r="U695" s="1" t="s">
        <v>3152</v>
      </c>
    </row>
    <row r="696" spans="20:21">
      <c r="T696" s="1" t="s">
        <v>3153</v>
      </c>
      <c r="U696" s="1" t="s">
        <v>3154</v>
      </c>
    </row>
    <row r="697" spans="20:21">
      <c r="T697" s="1" t="s">
        <v>3155</v>
      </c>
      <c r="U697" s="1" t="s">
        <v>3156</v>
      </c>
    </row>
    <row r="698" spans="20:21">
      <c r="T698" s="1" t="s">
        <v>3157</v>
      </c>
      <c r="U698" s="1" t="s">
        <v>3158</v>
      </c>
    </row>
    <row r="699" spans="20:21">
      <c r="T699" s="1" t="s">
        <v>3159</v>
      </c>
      <c r="U699" s="1" t="s">
        <v>3160</v>
      </c>
    </row>
    <row r="700" spans="20:21">
      <c r="T700" s="1" t="s">
        <v>3161</v>
      </c>
      <c r="U700" s="1" t="s">
        <v>3162</v>
      </c>
    </row>
    <row r="701" spans="20:21">
      <c r="T701" s="1" t="s">
        <v>3163</v>
      </c>
      <c r="U701" s="1" t="s">
        <v>3164</v>
      </c>
    </row>
    <row r="702" spans="20:21">
      <c r="T702" s="1" t="s">
        <v>3165</v>
      </c>
      <c r="U702" s="1" t="s">
        <v>3166</v>
      </c>
    </row>
    <row r="703" spans="20:21">
      <c r="T703" s="1" t="s">
        <v>3167</v>
      </c>
      <c r="U703" s="1" t="s">
        <v>3168</v>
      </c>
    </row>
    <row r="704" spans="20:21">
      <c r="T704" s="1" t="s">
        <v>3169</v>
      </c>
      <c r="U704" s="1" t="s">
        <v>3170</v>
      </c>
    </row>
    <row r="705" spans="20:21">
      <c r="T705" s="1" t="s">
        <v>3171</v>
      </c>
      <c r="U705" s="1" t="s">
        <v>3172</v>
      </c>
    </row>
    <row r="706" spans="20:21">
      <c r="T706" s="1" t="s">
        <v>3173</v>
      </c>
      <c r="U706" s="1" t="s">
        <v>3174</v>
      </c>
    </row>
    <row r="707" spans="20:21">
      <c r="T707" s="1" t="s">
        <v>3175</v>
      </c>
      <c r="U707" s="1" t="s">
        <v>1740</v>
      </c>
    </row>
    <row r="708" spans="20:21">
      <c r="T708" s="1" t="s">
        <v>3176</v>
      </c>
      <c r="U708" s="1" t="s">
        <v>3225</v>
      </c>
    </row>
    <row r="709" spans="20:21">
      <c r="T709" s="1" t="s">
        <v>3177</v>
      </c>
      <c r="U709" s="1" t="s">
        <v>1741</v>
      </c>
    </row>
    <row r="710" spans="20:21">
      <c r="T710" s="1" t="s">
        <v>3178</v>
      </c>
      <c r="U710" s="1" t="s">
        <v>867</v>
      </c>
    </row>
  </sheetData>
  <sheetProtection password="C79A" sheet="1" objects="1" scenarios="1"/>
  <mergeCells count="43">
    <mergeCell ref="B33:G33"/>
    <mergeCell ref="B34:G34"/>
    <mergeCell ref="B36:G36"/>
    <mergeCell ref="D47:E47"/>
    <mergeCell ref="D45:E45"/>
    <mergeCell ref="B47:C47"/>
    <mergeCell ref="B43:C43"/>
    <mergeCell ref="B37:G37"/>
    <mergeCell ref="F19:I19"/>
    <mergeCell ref="D15:H15"/>
    <mergeCell ref="D17:H17"/>
    <mergeCell ref="B30:G30"/>
    <mergeCell ref="I21:J21"/>
    <mergeCell ref="G21:H21"/>
    <mergeCell ref="C13:E13"/>
    <mergeCell ref="D43:F43"/>
    <mergeCell ref="B24:G24"/>
    <mergeCell ref="B25:G25"/>
    <mergeCell ref="B39:C39"/>
    <mergeCell ref="B41:C41"/>
    <mergeCell ref="B29:G29"/>
    <mergeCell ref="B35:G35"/>
    <mergeCell ref="D39:F39"/>
    <mergeCell ref="D41:E41"/>
    <mergeCell ref="B53:C53"/>
    <mergeCell ref="B49:C49"/>
    <mergeCell ref="I53:J53"/>
    <mergeCell ref="H39:J39"/>
    <mergeCell ref="I51:J51"/>
    <mergeCell ref="D49:F49"/>
    <mergeCell ref="B45:C45"/>
    <mergeCell ref="I3:J3"/>
    <mergeCell ref="C7:J7"/>
    <mergeCell ref="C11:H11"/>
    <mergeCell ref="E9:H9"/>
    <mergeCell ref="B4:I4"/>
    <mergeCell ref="C5:D5"/>
    <mergeCell ref="B32:G32"/>
    <mergeCell ref="B23:G23"/>
    <mergeCell ref="B27:G27"/>
    <mergeCell ref="B28:G28"/>
    <mergeCell ref="B26:G26"/>
    <mergeCell ref="B31:G31"/>
  </mergeCells>
  <phoneticPr fontId="13" type="noConversion"/>
  <conditionalFormatting sqref="I21">
    <cfRule type="cellIs" dxfId="20" priority="3" stopIfTrue="1" operator="equal">
      <formula>"round($H$14;2)"</formula>
    </cfRule>
  </conditionalFormatting>
  <conditionalFormatting sqref="C19">
    <cfRule type="cellIs" dxfId="19" priority="5" stopIfTrue="1" operator="equal">
      <formula>"Nema"</formula>
    </cfRule>
  </conditionalFormatting>
  <dataValidations count="17">
    <dataValidation type="whole" allowBlank="1" showInputMessage="1" showErrorMessage="1" errorTitle="Neispravan unos" error="Poštanski broj mora biti u rangu poštanskih brojeva koji su u primjeni u Republici Hrvatskoj, 10000 do 60000." sqref="C9">
      <formula1>10000</formula1>
      <formula2>60000</formula2>
    </dataValidation>
    <dataValidation type="textLength" allowBlank="1" showErrorMessage="1" errorTitle="Neispravno ime i prezime osobe" error="Upišite ime i prezime zakonskog predstavnika bez ikakvih titula, funkcija i slično. Dužina teksta zakonskog predstavnika može biti između 6 i 40 slova." sqref="D49:F49 D39:F39">
      <formula1>6</formula1>
      <formula2>40</formula2>
    </dataValidation>
    <dataValidation type="textLength" allowBlank="1" showErrorMessage="1" errorTitle="Neispravno ime i prezime osobe" error="Upišite samo jednu osobu za kontaktiranje i jedan broj telefona (obavezno s pozivnim brojem). Dužina teksta osobe za kontaktiranje može biti između 6 i 40 slova." sqref="D43:F43">
      <formula1>6</formula1>
      <formula2>40</formula2>
    </dataValidation>
    <dataValidation type="textLength" allowBlank="1" showErrorMessage="1" errorTitle="Neispravan broj telefona" error="Broj telefona upišite s pozivnim brojem bez ikakvih znakova odvajanja znamenaka (razmak, &quot;/&quot;, &quot;-&quot;). Može biti dužine 7 do 10 znamenaka" sqref="D47 D45">
      <formula1>7</formula1>
      <formula2>10</formula2>
    </dataValidation>
    <dataValidation type="list" allowBlank="1" showInputMessage="1" showErrorMessage="1" errorTitle="Kriva općina" error="Županija i općina se upisuju šifarski (šifrarnik postojećih općina i pripadajućih županija imate na listu ZupOpc)" sqref="C17">
      <formula1>$M$23:$M$580</formula1>
    </dataValidation>
    <dataValidation type="list" allowBlank="1" showInputMessage="1" showErrorMessage="1" errorTitle="Neispravna šifra djelatnosti" error="Šifra djelatnosti koju ste upisali ne postoji u šifrarniku, ispravite unos. Unose se 5-znamenkaste šifre djelatnosti prema NKD2025." sqref="C15">
      <formula1>$T$23:$T$710</formula1>
    </dataValidation>
    <dataValidation type="list" showErrorMessage="1" errorTitle="Neispravno razdoblje" error="Razdoblje mora biti jedno od ponuđenih, ako je odabrano razdoblje još kasnije od onoga u Excelu skinite sa stranica FINE ili Ministarstva noviji Excel" sqref="J15">
      <formula1>$Q$23:$Q$26</formula1>
    </dataValidation>
    <dataValidation type="textLength" operator="equal" allowBlank="1" showErrorMessage="1" errorTitle="Neispravan račun" error="Račun mora biti upisan u IBAN formatu (duljine 21 slovno mjesto, bez razmaka)" sqref="C13">
      <formula1>21</formula1>
    </dataValidation>
    <dataValidation type="textLength" operator="equal" allowBlank="1" showErrorMessage="1" errorTitle="Neispravno upisan matični broj" error="Matični broj mora biti upisan na osam znamenaka, s vodećim nulama ako ih ima (npr. 01234567)." sqref="J11">
      <formula1>8</formula1>
    </dataValidation>
    <dataValidation type="whole" operator="greaterThan" allowBlank="1" showInputMessage="1" showErrorMessage="1" errorTitle="Krivi RNO" error="Broj Registra neprofitnih organizacija (RNO) neispravan (mora biti broj veći od nule). Ako Vam još nije dodijeljen RNO - ne upisujte ga." sqref="J9">
      <formula1>0</formula1>
    </dataValidation>
    <dataValidation type="textLength" allowBlank="1" showErrorMessage="1" errorTitle="Neispravno mjesto" error="Mjesto mora biti upisano, maksimalno 22 slovna mjesta, ne skraćujte nazive mjesta ako naziv ne prelazi 22 slova (primjer: uvijek pišite SLAVONSKI BROD, ne SL. Brod ili Slav. Brod)." sqref="E9">
      <formula1>2</formula1>
      <formula2>22</formula2>
    </dataValidation>
    <dataValidation type="textLength" allowBlank="1" showErrorMessage="1" errorTitle="Naziv neispravan" error="Naziv korisnika mora imati najmanje 3 a najviše 64 slovnih znakova. Ne upisujte nazive s &quot;navodnicima&quot; i slično." sqref="C7">
      <formula1>1</formula1>
      <formula2>64</formula2>
    </dataValidation>
    <dataValidation type="whole" allowBlank="1" showInputMessage="1" showErrorMessage="1" errorTitle="Krivi OIB" error="Osobni identifikacijski broj obveznika trenutno nije obvezan unos, ali ako ga imate, unesite ga, ako nemate polje ostavite prazno." sqref="J13">
      <formula1>0</formula1>
      <formula2>99999999999</formula2>
    </dataValidation>
    <dataValidation type="textLength" allowBlank="1" showErrorMessage="1" errorTitle="Neispravna adresa" error="Unesite naziv ulice i kućni broj, moraju imati najmanje 3 a najviše 38 slovnih znakova. Ako je naziv ulice toliko dug, skratite ga da stane u 38 slova." sqref="C11">
      <formula1>3</formula1>
      <formula2>38</formula2>
    </dataValidation>
    <dataValidation type="list" operator="greaterThan" allowBlank="1" showInputMessage="1" showErrorMessage="1" errorTitle="Krivi RNO" error="Broj Registra neprofitnih organizacija (RNO) neispravan (mora biti broj veći od nule). Ako Vam još nije dodijeljen RNO - ne upisujte ga." sqref="J19">
      <formula1>"DA,NE"</formula1>
    </dataValidation>
    <dataValidation type="date" operator="greaterThanOrEqual" allowBlank="1" showInputMessage="1" showErrorMessage="1" errorTitle="Neispravan unos" error="Potrebno je upisati datumsku vrijednost bez točke iza godine. Datum ne može biti manji od 01.01.2015" sqref="E5">
      <formula1>45658</formula1>
    </dataValidation>
    <dataValidation type="date" allowBlank="1" showInputMessage="1" showErrorMessage="1" errorTitle="Neispravan unos" error="Potrebno je upisati datumsku vrijednost bez točke iza godine, a &quot;datum do&quot; razdoblja mora biti veći od &quot;datuma od&quot;." sqref="G5">
      <formula1>45658</formula1>
      <formula2>46387</formula2>
    </dataValidation>
  </dataValidations>
  <hyperlinks>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I1" location="Kontrole!A1" tooltip="Pregled ispravnosti kontrola" display="Kontrole"/>
    <hyperlink ref="J1" location="Sifre!A1" tooltip="Šifarnik gradova/općina te djelatnosti (NKD2007)" display="Šifre"/>
    <hyperlink ref="G1" location="GPRIZNPF!A1" tooltip="Link na obrazac G-PR-IZ-NPF" display="G-PR-IZ-NPF"/>
  </hyperlinks>
  <printOptions horizontalCentered="1"/>
  <pageMargins left="0.39370078740157483" right="0.39370078740157483" top="0.78740157480314965" bottom="0.78740157480314965" header="0.59055118110236227" footer="0.59055118110236227"/>
  <pageSetup paperSize="9" scale="84" orientation="portrait" horizontalDpi="1200" verticalDpi="1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sheetPr codeName="List8">
    <pageSetUpPr fitToPage="1"/>
  </sheetPr>
  <dimension ref="A1:P608"/>
  <sheetViews>
    <sheetView showGridLines="0" showRowColHeaders="0" workbookViewId="0">
      <pane ySplit="1" topLeftCell="A183" activePane="bottomLeft" state="frozen"/>
      <selection activeCell="B8" sqref="B8:L8"/>
      <selection pane="bottomLeft" activeCell="K36" sqref="K36"/>
    </sheetView>
  </sheetViews>
  <sheetFormatPr defaultColWidth="0" defaultRowHeight="13.2" zeroHeight="1"/>
  <cols>
    <col min="1" max="1" width="0.88671875" style="27" customWidth="1"/>
    <col min="2" max="2" width="5.6640625" style="27" customWidth="1"/>
    <col min="3" max="8" width="12.6640625" style="27" customWidth="1"/>
    <col min="9" max="9" width="4.33203125" style="27" customWidth="1"/>
    <col min="10" max="11" width="15.5546875" style="27" customWidth="1"/>
    <col min="12" max="12" width="6.6640625" style="27" customWidth="1"/>
    <col min="13" max="13" width="0.88671875" style="27" customWidth="1"/>
    <col min="14" max="16384" width="6.5546875" style="27" hidden="1"/>
  </cols>
  <sheetData>
    <row r="1" spans="2:16" s="28" customFormat="1" ht="24.9" customHeight="1">
      <c r="B1" s="194" t="s">
        <v>674</v>
      </c>
      <c r="C1" s="184" t="s">
        <v>578</v>
      </c>
      <c r="D1" s="184" t="s">
        <v>560</v>
      </c>
      <c r="E1" s="184" t="s">
        <v>675</v>
      </c>
      <c r="F1" s="185" t="s">
        <v>981</v>
      </c>
      <c r="G1" s="184" t="s">
        <v>322</v>
      </c>
      <c r="H1" s="184" t="s">
        <v>984</v>
      </c>
      <c r="I1" s="184"/>
      <c r="J1" s="195" t="s">
        <v>579</v>
      </c>
      <c r="K1" s="221" t="s">
        <v>958</v>
      </c>
      <c r="L1" s="245"/>
    </row>
    <row r="2" spans="2:16" s="111" customFormat="1" ht="5.0999999999999996" customHeight="1" thickBot="1">
      <c r="B2" s="123"/>
      <c r="C2" s="124"/>
      <c r="D2" s="124"/>
      <c r="E2" s="124"/>
      <c r="F2" s="124"/>
      <c r="G2" s="124"/>
      <c r="H2" s="124"/>
      <c r="I2" s="124"/>
      <c r="J2" s="124"/>
      <c r="K2" s="435"/>
      <c r="L2" s="435"/>
    </row>
    <row r="3" spans="2:16" ht="30" customHeight="1" thickBot="1">
      <c r="B3" s="441" t="str">
        <f>IF(RIGHT(K13,2) = "06","Vrsta posla: 707","Vrsta posla 708")</f>
        <v>Vrsta posla: 707</v>
      </c>
      <c r="C3" s="442"/>
      <c r="D3" s="125"/>
      <c r="E3" s="125"/>
      <c r="F3" s="101"/>
      <c r="G3" s="101"/>
      <c r="H3" s="101"/>
      <c r="I3" s="101"/>
      <c r="J3" s="101"/>
      <c r="K3" s="443" t="s">
        <v>1857</v>
      </c>
      <c r="L3" s="444"/>
    </row>
    <row r="4" spans="2:16" ht="30" customHeight="1">
      <c r="B4" s="436" t="s">
        <v>139</v>
      </c>
      <c r="C4" s="437"/>
      <c r="D4" s="437"/>
      <c r="E4" s="437"/>
      <c r="F4" s="437"/>
      <c r="G4" s="437"/>
      <c r="H4" s="437"/>
      <c r="I4" s="437"/>
      <c r="J4" s="437"/>
      <c r="K4" s="437"/>
      <c r="L4" s="437"/>
    </row>
    <row r="5" spans="2:16" ht="9" customHeight="1">
      <c r="B5" s="438"/>
      <c r="C5" s="439"/>
      <c r="D5" s="439"/>
      <c r="E5" s="439"/>
      <c r="F5" s="439"/>
      <c r="G5" s="439"/>
      <c r="H5" s="439"/>
      <c r="I5" s="439"/>
      <c r="J5" s="439"/>
      <c r="K5" s="439"/>
      <c r="L5" s="439"/>
    </row>
    <row r="6" spans="2:16" s="30" customFormat="1" ht="19.5" customHeight="1">
      <c r="B6" s="440" t="str">
        <f>IF(OR(RefStr!J15="",RefStr!J19=""),P7,IF(RefStr!N4=1,"za razdoblje "&amp;TEXT(RefStr!E5,"dd.MM.YYYY.")&amp;" do "&amp;TEXT(RefStr!G5,"dd.MM.YYYY."),P6))</f>
        <v>za razdoblje 01.01.2025. do 30.06.2025.</v>
      </c>
      <c r="C6" s="439"/>
      <c r="D6" s="439"/>
      <c r="E6" s="439"/>
      <c r="F6" s="439"/>
      <c r="G6" s="439"/>
      <c r="H6" s="439"/>
      <c r="I6" s="439"/>
      <c r="J6" s="439"/>
      <c r="K6" s="439"/>
      <c r="L6" s="439"/>
      <c r="P6" s="238" t="s">
        <v>850</v>
      </c>
    </row>
    <row r="7" spans="2:16" s="111" customFormat="1" ht="18" customHeight="1" thickBot="1">
      <c r="B7" s="446" t="s">
        <v>1980</v>
      </c>
      <c r="C7" s="473"/>
      <c r="D7" s="474" t="str">
        <f>IF(RefStr!N4=1,IF(RefStr!C7&lt;&gt;"",RefStr!C7,""),"")</f>
        <v>ZAKLADA HRVATSKI OVČAR-CANIS PASTOLARIS CROATICUS</v>
      </c>
      <c r="E7" s="475"/>
      <c r="F7" s="475"/>
      <c r="G7" s="475"/>
      <c r="H7" s="475"/>
      <c r="I7" s="475"/>
      <c r="J7" s="475"/>
      <c r="K7" s="475"/>
      <c r="L7" s="475"/>
      <c r="P7" s="27" t="s">
        <v>1825</v>
      </c>
    </row>
    <row r="8" spans="2:16" s="111" customFormat="1" ht="18" customHeight="1" thickBot="1">
      <c r="B8" s="446" t="s">
        <v>940</v>
      </c>
      <c r="C8" s="446"/>
      <c r="D8" s="205">
        <f>IF(RefStr!N4=1,IF(RefStr!C9&lt;&gt;"",RefStr!C9,""),"")</f>
        <v>47000</v>
      </c>
      <c r="E8" s="114"/>
      <c r="F8" s="121" t="s">
        <v>870</v>
      </c>
      <c r="G8" s="476" t="str">
        <f>IF(RefStr!N4=1,IF(RefStr!E9&lt;&gt;"",RefStr!E9,""), "")</f>
        <v>KARLOVAC</v>
      </c>
      <c r="H8" s="477"/>
      <c r="I8" s="477"/>
      <c r="J8" s="477"/>
      <c r="K8" s="477"/>
      <c r="L8" s="477"/>
    </row>
    <row r="9" spans="2:16" s="111" customFormat="1" ht="18" customHeight="1" thickBot="1">
      <c r="B9" s="446" t="s">
        <v>943</v>
      </c>
      <c r="C9" s="446"/>
      <c r="D9" s="476" t="str">
        <f>IF(RefStr!N4=1,IF(RefStr!C11&lt;&gt;"",RefStr!C11,""), "")</f>
        <v>DONJA GAZA 9</v>
      </c>
      <c r="E9" s="476"/>
      <c r="F9" s="476"/>
      <c r="G9" s="476"/>
      <c r="H9" s="476"/>
      <c r="I9" s="476"/>
      <c r="J9" s="476"/>
      <c r="K9" s="476"/>
      <c r="L9" s="476"/>
    </row>
    <row r="10" spans="2:16" s="111" customFormat="1" ht="18" customHeight="1" thickBot="1">
      <c r="B10" s="446" t="s">
        <v>2125</v>
      </c>
      <c r="C10" s="446" t="s">
        <v>974</v>
      </c>
      <c r="D10" s="478" t="str">
        <f>IF(RefStr!N4=1,IF(RefStr!C13&lt;&gt;"",RefStr!C13,""), "")</f>
        <v>HR1824000081110238453</v>
      </c>
      <c r="E10" s="479"/>
      <c r="F10" s="479"/>
      <c r="G10" s="115"/>
      <c r="H10" s="115"/>
      <c r="I10" s="129"/>
      <c r="J10" s="121" t="s">
        <v>868</v>
      </c>
      <c r="K10" s="201">
        <f>IF(RefStr!N4=1,IF(RefStr!J9&lt;&gt;"",RefStr!J9,""), "")</f>
        <v>304529</v>
      </c>
      <c r="L10" s="129"/>
    </row>
    <row r="11" spans="2:16" s="111" customFormat="1" ht="18" customHeight="1" thickBot="1">
      <c r="B11" s="425" t="s">
        <v>945</v>
      </c>
      <c r="C11" s="426"/>
      <c r="D11" s="113" t="str">
        <f>IF(RefStr!N4=1,IF(RefStr!C15&lt;&gt;"",RefStr!C15,""), "")</f>
        <v>94990</v>
      </c>
      <c r="E11" s="206" t="str">
        <f>IF(RefStr!D15&lt;&gt;"",RefStr!D15,"")</f>
        <v>Djelatnosti ostalih članskih organizacija, d. n.</v>
      </c>
      <c r="F11" s="116"/>
      <c r="G11" s="129"/>
      <c r="H11" s="129"/>
      <c r="I11" s="130"/>
      <c r="J11" s="183" t="s">
        <v>1659</v>
      </c>
      <c r="K11" s="200" t="str">
        <f>IF(RefStr!N4=1,IF(RefStr!J11&lt;&gt;"",RefStr!J11,""), "")</f>
        <v>04303075</v>
      </c>
      <c r="L11" s="129"/>
    </row>
    <row r="12" spans="2:16" s="111" customFormat="1" ht="18" customHeight="1" thickBot="1">
      <c r="B12" s="446" t="s">
        <v>976</v>
      </c>
      <c r="C12" s="426"/>
      <c r="D12" s="117">
        <f>IF(RefStr!N4=1,IF(RefStr!C17&lt;&gt;"",RefStr!C17,""), "")</f>
        <v>179</v>
      </c>
      <c r="E12" s="207" t="str">
        <f>IF(RefStr!D17&lt;&gt;"",RefStr!D17,"")</f>
        <v>Grad/općina: KARLOVAC</v>
      </c>
      <c r="F12" s="118"/>
      <c r="G12" s="115"/>
      <c r="H12" s="115"/>
      <c r="I12" s="119"/>
      <c r="J12" s="183" t="s">
        <v>869</v>
      </c>
      <c r="K12" s="480">
        <f>IF(RefStr!N4=1,IF(RefStr!J13&lt;&gt;"",RefStr!J13,""), "")</f>
        <v>8674051472</v>
      </c>
      <c r="L12" s="481"/>
    </row>
    <row r="13" spans="2:16" s="111" customFormat="1" ht="18" customHeight="1" thickBot="1">
      <c r="B13" s="129"/>
      <c r="C13" s="120"/>
      <c r="D13" s="236"/>
      <c r="E13" s="237"/>
      <c r="F13" s="237"/>
      <c r="G13" s="237"/>
      <c r="H13" s="237"/>
      <c r="I13" s="425" t="s">
        <v>975</v>
      </c>
      <c r="J13" s="426"/>
      <c r="K13" s="126" t="str">
        <f>IF(RefStr!N4=1,IF(RefStr!J15&lt;&gt;"",RefStr!J15,""), "")</f>
        <v>2025-06</v>
      </c>
      <c r="L13" s="129"/>
    </row>
    <row r="14" spans="2:16" s="111" customFormat="1" ht="18" customHeight="1" thickBot="1">
      <c r="B14" s="121"/>
      <c r="C14" s="121"/>
      <c r="D14" s="237"/>
      <c r="E14" s="237"/>
      <c r="F14" s="237"/>
      <c r="G14" s="237"/>
      <c r="H14" s="237"/>
      <c r="I14" s="131"/>
      <c r="J14" s="183" t="s">
        <v>944</v>
      </c>
      <c r="K14" s="204">
        <f>IF(RefStr!N4=1,IF(RefStr!J17&lt;&gt;"",RefStr!J17,""), "")</f>
        <v>4</v>
      </c>
      <c r="L14" s="122"/>
    </row>
    <row r="15" spans="2:16" ht="15" customHeight="1">
      <c r="B15" s="416" t="str">
        <f xml:space="preserve"> "Verzija Excel datoteke: " &amp; MID(PraviPod707!G30,1,1) &amp; "." &amp; MID(PraviPod707!G30,2,1) &amp; "." &amp; MID(PraviPod707!G30,3,1) &amp; "."</f>
        <v>Verzija Excel datoteke: 7.0.0.</v>
      </c>
      <c r="C15" s="417"/>
      <c r="D15" s="417"/>
      <c r="E15" s="100"/>
      <c r="F15" s="37"/>
      <c r="G15" s="40"/>
      <c r="H15" s="40"/>
      <c r="I15" s="41"/>
      <c r="J15" s="41"/>
      <c r="K15" s="38"/>
      <c r="L15" s="272" t="s">
        <v>482</v>
      </c>
    </row>
    <row r="16" spans="2:16" ht="30.6">
      <c r="B16" s="83" t="s">
        <v>501</v>
      </c>
      <c r="C16" s="421" t="s">
        <v>942</v>
      </c>
      <c r="D16" s="421"/>
      <c r="E16" s="421"/>
      <c r="F16" s="421"/>
      <c r="G16" s="422"/>
      <c r="H16" s="422"/>
      <c r="I16" s="79" t="s">
        <v>941</v>
      </c>
      <c r="J16" s="80" t="s">
        <v>948</v>
      </c>
      <c r="K16" s="81" t="s">
        <v>608</v>
      </c>
      <c r="L16" s="82" t="s">
        <v>680</v>
      </c>
    </row>
    <row r="17" spans="2:12">
      <c r="B17" s="68">
        <v>1</v>
      </c>
      <c r="C17" s="427">
        <v>2</v>
      </c>
      <c r="D17" s="428"/>
      <c r="E17" s="428"/>
      <c r="F17" s="428"/>
      <c r="G17" s="428"/>
      <c r="H17" s="428"/>
      <c r="I17" s="69">
        <v>3</v>
      </c>
      <c r="J17" s="69">
        <v>4</v>
      </c>
      <c r="K17" s="68">
        <v>5</v>
      </c>
      <c r="L17" s="68">
        <v>6</v>
      </c>
    </row>
    <row r="18" spans="2:12">
      <c r="B18" s="407" t="s">
        <v>333</v>
      </c>
      <c r="C18" s="408"/>
      <c r="D18" s="408"/>
      <c r="E18" s="408"/>
      <c r="F18" s="408"/>
      <c r="G18" s="408"/>
      <c r="H18" s="408"/>
      <c r="I18" s="408"/>
      <c r="J18" s="408"/>
      <c r="K18" s="408"/>
      <c r="L18" s="409"/>
    </row>
    <row r="19" spans="2:12" ht="12.75" customHeight="1">
      <c r="B19" s="249">
        <v>3</v>
      </c>
      <c r="C19" s="418" t="s">
        <v>1280</v>
      </c>
      <c r="D19" s="419"/>
      <c r="E19" s="419"/>
      <c r="F19" s="419"/>
      <c r="G19" s="419"/>
      <c r="H19" s="420"/>
      <c r="I19" s="133">
        <v>1</v>
      </c>
      <c r="J19" s="258">
        <f>ROUND(J20+J23+J26+J29+J42+J58+J67,2)</f>
        <v>1138.6400000000001</v>
      </c>
      <c r="K19" s="258">
        <f>ROUND(K20+K23+K26+K29+K42+K58+K67,2)</f>
        <v>10348.98</v>
      </c>
      <c r="L19" s="74">
        <f>IF(J19&gt;0,IF(K19/J19&gt;=100,"&gt;&gt;100",K19/J19*100),"-")</f>
        <v>908.88955244853503</v>
      </c>
    </row>
    <row r="20" spans="2:12">
      <c r="B20" s="250">
        <v>31</v>
      </c>
      <c r="C20" s="411" t="s">
        <v>611</v>
      </c>
      <c r="D20" s="411"/>
      <c r="E20" s="411"/>
      <c r="F20" s="411"/>
      <c r="G20" s="411"/>
      <c r="H20" s="411"/>
      <c r="I20" s="135">
        <v>2</v>
      </c>
      <c r="J20" s="259">
        <f>ROUND(J21+J22,2)</f>
        <v>0</v>
      </c>
      <c r="K20" s="259">
        <f>ROUND(K21+K22,2)</f>
        <v>0</v>
      </c>
      <c r="L20" s="75" t="str">
        <f>IF(J20&gt;0,IF(K20/J20&gt;=100,"&gt;&gt;100",K20/J20*100),"-")</f>
        <v>-</v>
      </c>
    </row>
    <row r="21" spans="2:12">
      <c r="B21" s="250">
        <v>3111</v>
      </c>
      <c r="C21" s="411" t="s">
        <v>2115</v>
      </c>
      <c r="D21" s="411"/>
      <c r="E21" s="411"/>
      <c r="F21" s="411"/>
      <c r="G21" s="411"/>
      <c r="H21" s="411"/>
      <c r="I21" s="135">
        <v>3</v>
      </c>
      <c r="J21" s="260"/>
      <c r="K21" s="260"/>
      <c r="L21" s="75" t="str">
        <f t="shared" ref="L21:L69" si="0">IF(J21&gt;0,IF(K21/J21&gt;=100,"&gt;&gt;100",K21/J21*100),"-")</f>
        <v>-</v>
      </c>
    </row>
    <row r="22" spans="2:12">
      <c r="B22" s="250">
        <v>3112</v>
      </c>
      <c r="C22" s="411" t="s">
        <v>2116</v>
      </c>
      <c r="D22" s="411"/>
      <c r="E22" s="411"/>
      <c r="F22" s="411"/>
      <c r="G22" s="411"/>
      <c r="H22" s="411"/>
      <c r="I22" s="135">
        <v>4</v>
      </c>
      <c r="J22" s="260"/>
      <c r="K22" s="260"/>
      <c r="L22" s="75" t="str">
        <f t="shared" si="0"/>
        <v>-</v>
      </c>
    </row>
    <row r="23" spans="2:12">
      <c r="B23" s="250">
        <v>32</v>
      </c>
      <c r="C23" s="411" t="s">
        <v>612</v>
      </c>
      <c r="D23" s="411"/>
      <c r="E23" s="411"/>
      <c r="F23" s="411"/>
      <c r="G23" s="411"/>
      <c r="H23" s="411"/>
      <c r="I23" s="135">
        <v>5</v>
      </c>
      <c r="J23" s="259">
        <f>ROUND(J24+J25,2)</f>
        <v>0</v>
      </c>
      <c r="K23" s="259">
        <f>ROUND(K24+K25,2)</f>
        <v>0</v>
      </c>
      <c r="L23" s="75" t="str">
        <f t="shared" si="0"/>
        <v>-</v>
      </c>
    </row>
    <row r="24" spans="2:12">
      <c r="B24" s="250">
        <v>3211</v>
      </c>
      <c r="C24" s="411" t="s">
        <v>1780</v>
      </c>
      <c r="D24" s="411"/>
      <c r="E24" s="411"/>
      <c r="F24" s="411"/>
      <c r="G24" s="411"/>
      <c r="H24" s="411"/>
      <c r="I24" s="135">
        <v>6</v>
      </c>
      <c r="J24" s="260"/>
      <c r="K24" s="260"/>
      <c r="L24" s="75" t="str">
        <f t="shared" si="0"/>
        <v>-</v>
      </c>
    </row>
    <row r="25" spans="2:12">
      <c r="B25" s="250">
        <v>3212</v>
      </c>
      <c r="C25" s="411" t="s">
        <v>2117</v>
      </c>
      <c r="D25" s="411"/>
      <c r="E25" s="411"/>
      <c r="F25" s="411"/>
      <c r="G25" s="411"/>
      <c r="H25" s="411"/>
      <c r="I25" s="135">
        <v>7</v>
      </c>
      <c r="J25" s="260"/>
      <c r="K25" s="260"/>
      <c r="L25" s="75" t="str">
        <f t="shared" si="0"/>
        <v>-</v>
      </c>
    </row>
    <row r="26" spans="2:12">
      <c r="B26" s="250">
        <v>33</v>
      </c>
      <c r="C26" s="411" t="s">
        <v>613</v>
      </c>
      <c r="D26" s="411"/>
      <c r="E26" s="411"/>
      <c r="F26" s="411"/>
      <c r="G26" s="411"/>
      <c r="H26" s="411"/>
      <c r="I26" s="135">
        <v>8</v>
      </c>
      <c r="J26" s="259">
        <f>ROUND(J27+J28,2)</f>
        <v>0</v>
      </c>
      <c r="K26" s="259">
        <f>ROUND(K27+K28,2)</f>
        <v>0</v>
      </c>
      <c r="L26" s="75" t="str">
        <f t="shared" si="0"/>
        <v>-</v>
      </c>
    </row>
    <row r="27" spans="2:12">
      <c r="B27" s="250">
        <v>3311</v>
      </c>
      <c r="C27" s="411" t="s">
        <v>2118</v>
      </c>
      <c r="D27" s="411"/>
      <c r="E27" s="411"/>
      <c r="F27" s="411"/>
      <c r="G27" s="411"/>
      <c r="H27" s="411"/>
      <c r="I27" s="135">
        <v>9</v>
      </c>
      <c r="J27" s="260"/>
      <c r="K27" s="260"/>
      <c r="L27" s="75" t="str">
        <f t="shared" si="0"/>
        <v>-</v>
      </c>
    </row>
    <row r="28" spans="2:12">
      <c r="B28" s="250">
        <v>3312</v>
      </c>
      <c r="C28" s="411" t="s">
        <v>2119</v>
      </c>
      <c r="D28" s="411"/>
      <c r="E28" s="411"/>
      <c r="F28" s="411"/>
      <c r="G28" s="411"/>
      <c r="H28" s="411"/>
      <c r="I28" s="135">
        <v>10</v>
      </c>
      <c r="J28" s="260"/>
      <c r="K28" s="260"/>
      <c r="L28" s="75" t="str">
        <f t="shared" si="0"/>
        <v>-</v>
      </c>
    </row>
    <row r="29" spans="2:12">
      <c r="B29" s="250">
        <v>34</v>
      </c>
      <c r="C29" s="411" t="s">
        <v>614</v>
      </c>
      <c r="D29" s="411"/>
      <c r="E29" s="411"/>
      <c r="F29" s="411"/>
      <c r="G29" s="411"/>
      <c r="H29" s="411"/>
      <c r="I29" s="135">
        <v>11</v>
      </c>
      <c r="J29" s="259">
        <f>ROUND(J30+J39,2)</f>
        <v>1138.6400000000001</v>
      </c>
      <c r="K29" s="259">
        <f>ROUND(K30+K39,2)</f>
        <v>10348.98</v>
      </c>
      <c r="L29" s="75">
        <f t="shared" si="0"/>
        <v>908.88955244853503</v>
      </c>
    </row>
    <row r="30" spans="2:12">
      <c r="B30" s="250">
        <v>341</v>
      </c>
      <c r="C30" s="411" t="s">
        <v>615</v>
      </c>
      <c r="D30" s="411"/>
      <c r="E30" s="411"/>
      <c r="F30" s="411"/>
      <c r="G30" s="411"/>
      <c r="H30" s="411"/>
      <c r="I30" s="135">
        <v>12</v>
      </c>
      <c r="J30" s="259">
        <f>ROUND(SUM(J31:J38),2)</f>
        <v>1138.6400000000001</v>
      </c>
      <c r="K30" s="259">
        <f>ROUND(SUM(K31:K38),2)</f>
        <v>10348.98</v>
      </c>
      <c r="L30" s="75">
        <f t="shared" si="0"/>
        <v>908.88955244853503</v>
      </c>
    </row>
    <row r="31" spans="2:12">
      <c r="B31" s="250">
        <v>3411</v>
      </c>
      <c r="C31" s="411" t="s">
        <v>2120</v>
      </c>
      <c r="D31" s="411"/>
      <c r="E31" s="411"/>
      <c r="F31" s="411"/>
      <c r="G31" s="411"/>
      <c r="H31" s="411"/>
      <c r="I31" s="135">
        <v>13</v>
      </c>
      <c r="J31" s="260"/>
      <c r="K31" s="260"/>
      <c r="L31" s="75" t="str">
        <f t="shared" si="0"/>
        <v>-</v>
      </c>
    </row>
    <row r="32" spans="2:12">
      <c r="B32" s="250">
        <v>3412</v>
      </c>
      <c r="C32" s="411" t="s">
        <v>2121</v>
      </c>
      <c r="D32" s="411"/>
      <c r="E32" s="411"/>
      <c r="F32" s="411"/>
      <c r="G32" s="411"/>
      <c r="H32" s="411"/>
      <c r="I32" s="135">
        <v>14</v>
      </c>
      <c r="J32" s="260">
        <v>1138.6400000000001</v>
      </c>
      <c r="K32" s="260">
        <v>1036.81</v>
      </c>
      <c r="L32" s="75">
        <f t="shared" si="0"/>
        <v>91.056874868263876</v>
      </c>
    </row>
    <row r="33" spans="2:12">
      <c r="B33" s="250">
        <v>3413</v>
      </c>
      <c r="C33" s="411" t="s">
        <v>2122</v>
      </c>
      <c r="D33" s="411"/>
      <c r="E33" s="411"/>
      <c r="F33" s="411"/>
      <c r="G33" s="411"/>
      <c r="H33" s="411"/>
      <c r="I33" s="135">
        <v>15</v>
      </c>
      <c r="J33" s="260"/>
      <c r="K33" s="260">
        <v>9312.17</v>
      </c>
      <c r="L33" s="75" t="str">
        <f t="shared" si="0"/>
        <v>-</v>
      </c>
    </row>
    <row r="34" spans="2:12">
      <c r="B34" s="250">
        <v>3414</v>
      </c>
      <c r="C34" s="411" t="s">
        <v>2123</v>
      </c>
      <c r="D34" s="411"/>
      <c r="E34" s="411"/>
      <c r="F34" s="411"/>
      <c r="G34" s="411"/>
      <c r="H34" s="411"/>
      <c r="I34" s="135">
        <v>16</v>
      </c>
      <c r="J34" s="260"/>
      <c r="K34" s="260"/>
      <c r="L34" s="75" t="str">
        <f t="shared" si="0"/>
        <v>-</v>
      </c>
    </row>
    <row r="35" spans="2:12">
      <c r="B35" s="250">
        <v>3415</v>
      </c>
      <c r="C35" s="411" t="s">
        <v>2124</v>
      </c>
      <c r="D35" s="411"/>
      <c r="E35" s="411"/>
      <c r="F35" s="411"/>
      <c r="G35" s="411"/>
      <c r="H35" s="411"/>
      <c r="I35" s="135">
        <v>17</v>
      </c>
      <c r="J35" s="260"/>
      <c r="K35" s="260"/>
      <c r="L35" s="75" t="str">
        <f t="shared" si="0"/>
        <v>-</v>
      </c>
    </row>
    <row r="36" spans="2:12">
      <c r="B36" s="250">
        <v>3416</v>
      </c>
      <c r="C36" s="411" t="s">
        <v>1931</v>
      </c>
      <c r="D36" s="411"/>
      <c r="E36" s="411"/>
      <c r="F36" s="411"/>
      <c r="G36" s="411"/>
      <c r="H36" s="411"/>
      <c r="I36" s="135">
        <v>18</v>
      </c>
      <c r="J36" s="260"/>
      <c r="K36" s="260"/>
      <c r="L36" s="75" t="str">
        <f t="shared" si="0"/>
        <v>-</v>
      </c>
    </row>
    <row r="37" spans="2:12">
      <c r="B37" s="250">
        <v>3417</v>
      </c>
      <c r="C37" s="424" t="s">
        <v>1932</v>
      </c>
      <c r="D37" s="424"/>
      <c r="E37" s="424"/>
      <c r="F37" s="424"/>
      <c r="G37" s="424"/>
      <c r="H37" s="424"/>
      <c r="I37" s="135">
        <v>19</v>
      </c>
      <c r="J37" s="260"/>
      <c r="K37" s="260"/>
      <c r="L37" s="75" t="str">
        <f t="shared" si="0"/>
        <v>-</v>
      </c>
    </row>
    <row r="38" spans="2:12">
      <c r="B38" s="250">
        <v>3418</v>
      </c>
      <c r="C38" s="411" t="s">
        <v>1933</v>
      </c>
      <c r="D38" s="411"/>
      <c r="E38" s="411"/>
      <c r="F38" s="411"/>
      <c r="G38" s="411"/>
      <c r="H38" s="411"/>
      <c r="I38" s="135">
        <v>20</v>
      </c>
      <c r="J38" s="260"/>
      <c r="K38" s="260"/>
      <c r="L38" s="75" t="str">
        <f t="shared" si="0"/>
        <v>-</v>
      </c>
    </row>
    <row r="39" spans="2:12">
      <c r="B39" s="250">
        <v>342</v>
      </c>
      <c r="C39" s="411" t="s">
        <v>849</v>
      </c>
      <c r="D39" s="411"/>
      <c r="E39" s="411"/>
      <c r="F39" s="411"/>
      <c r="G39" s="411"/>
      <c r="H39" s="411"/>
      <c r="I39" s="135">
        <v>21</v>
      </c>
      <c r="J39" s="259">
        <f>ROUND(J40+J41,2)</f>
        <v>0</v>
      </c>
      <c r="K39" s="259">
        <f>ROUND(K40+K41,2)</f>
        <v>0</v>
      </c>
      <c r="L39" s="75" t="str">
        <f t="shared" si="0"/>
        <v>-</v>
      </c>
    </row>
    <row r="40" spans="2:12">
      <c r="B40" s="250">
        <v>3421</v>
      </c>
      <c r="C40" s="411" t="s">
        <v>1934</v>
      </c>
      <c r="D40" s="411"/>
      <c r="E40" s="411"/>
      <c r="F40" s="411"/>
      <c r="G40" s="411"/>
      <c r="H40" s="411"/>
      <c r="I40" s="135">
        <v>22</v>
      </c>
      <c r="J40" s="260"/>
      <c r="K40" s="260"/>
      <c r="L40" s="75" t="str">
        <f t="shared" si="0"/>
        <v>-</v>
      </c>
    </row>
    <row r="41" spans="2:12">
      <c r="B41" s="250">
        <v>3422</v>
      </c>
      <c r="C41" s="411" t="s">
        <v>1935</v>
      </c>
      <c r="D41" s="411"/>
      <c r="E41" s="411"/>
      <c r="F41" s="411"/>
      <c r="G41" s="411"/>
      <c r="H41" s="411"/>
      <c r="I41" s="135">
        <v>23</v>
      </c>
      <c r="J41" s="260"/>
      <c r="K41" s="260"/>
      <c r="L41" s="75" t="str">
        <f t="shared" si="0"/>
        <v>-</v>
      </c>
    </row>
    <row r="42" spans="2:12" ht="12.75" customHeight="1">
      <c r="B42" s="250">
        <v>35</v>
      </c>
      <c r="C42" s="414" t="s">
        <v>1281</v>
      </c>
      <c r="D42" s="405"/>
      <c r="E42" s="405"/>
      <c r="F42" s="405"/>
      <c r="G42" s="405"/>
      <c r="H42" s="406"/>
      <c r="I42" s="135">
        <v>24</v>
      </c>
      <c r="J42" s="259">
        <f>ROUND(J43+J48+J51+J54+J55,2)</f>
        <v>0</v>
      </c>
      <c r="K42" s="259">
        <f>ROUND(K43+K48+K51+K54+K55,2)</f>
        <v>0</v>
      </c>
      <c r="L42" s="75" t="str">
        <f t="shared" si="0"/>
        <v>-</v>
      </c>
    </row>
    <row r="43" spans="2:12" ht="12.75" customHeight="1">
      <c r="B43" s="250">
        <v>351</v>
      </c>
      <c r="C43" s="415" t="s">
        <v>1273</v>
      </c>
      <c r="D43" s="415"/>
      <c r="E43" s="415"/>
      <c r="F43" s="415"/>
      <c r="G43" s="415"/>
      <c r="H43" s="415"/>
      <c r="I43" s="135">
        <v>25</v>
      </c>
      <c r="J43" s="259">
        <f>ROUND(SUM(J44:J47),2)</f>
        <v>0</v>
      </c>
      <c r="K43" s="259">
        <f>ROUND(SUM(K44:K47),2)</f>
        <v>0</v>
      </c>
      <c r="L43" s="75" t="str">
        <f t="shared" si="0"/>
        <v>-</v>
      </c>
    </row>
    <row r="44" spans="2:12">
      <c r="B44" s="250">
        <v>3511</v>
      </c>
      <c r="C44" s="411" t="s">
        <v>1936</v>
      </c>
      <c r="D44" s="411"/>
      <c r="E44" s="411"/>
      <c r="F44" s="411"/>
      <c r="G44" s="411"/>
      <c r="H44" s="411"/>
      <c r="I44" s="135">
        <v>26</v>
      </c>
      <c r="J44" s="260"/>
      <c r="K44" s="260"/>
      <c r="L44" s="75" t="str">
        <f t="shared" si="0"/>
        <v>-</v>
      </c>
    </row>
    <row r="45" spans="2:12">
      <c r="B45" s="250">
        <v>3512</v>
      </c>
      <c r="C45" s="411" t="s">
        <v>1937</v>
      </c>
      <c r="D45" s="411"/>
      <c r="E45" s="411"/>
      <c r="F45" s="411"/>
      <c r="G45" s="411"/>
      <c r="H45" s="411"/>
      <c r="I45" s="135">
        <v>27</v>
      </c>
      <c r="J45" s="260"/>
      <c r="K45" s="260"/>
      <c r="L45" s="75" t="str">
        <f t="shared" si="0"/>
        <v>-</v>
      </c>
    </row>
    <row r="46" spans="2:12" ht="12.75" customHeight="1">
      <c r="B46" s="250">
        <v>3513</v>
      </c>
      <c r="C46" s="415" t="s">
        <v>1269</v>
      </c>
      <c r="D46" s="415"/>
      <c r="E46" s="415"/>
      <c r="F46" s="415"/>
      <c r="G46" s="415"/>
      <c r="H46" s="415"/>
      <c r="I46" s="135">
        <v>28</v>
      </c>
      <c r="J46" s="260"/>
      <c r="K46" s="260"/>
      <c r="L46" s="75" t="str">
        <f>IF(J46&gt;0,IF(K46/J46&gt;=100,"&gt;&gt;100",K46/J46*100),"-")</f>
        <v>-</v>
      </c>
    </row>
    <row r="47" spans="2:12" ht="24.75" customHeight="1">
      <c r="B47" s="250">
        <v>3514</v>
      </c>
      <c r="C47" s="415" t="s">
        <v>1270</v>
      </c>
      <c r="D47" s="415"/>
      <c r="E47" s="415"/>
      <c r="F47" s="415"/>
      <c r="G47" s="415"/>
      <c r="H47" s="415"/>
      <c r="I47" s="135">
        <v>29</v>
      </c>
      <c r="J47" s="260"/>
      <c r="K47" s="260"/>
      <c r="L47" s="75" t="str">
        <f>IF(J47&gt;0,IF(K47/J47&gt;=100,"&gt;&gt;100",K47/J47*100),"-")</f>
        <v>-</v>
      </c>
    </row>
    <row r="48" spans="2:12" ht="12.75" customHeight="1">
      <c r="B48" s="250">
        <v>352</v>
      </c>
      <c r="C48" s="423" t="s">
        <v>1272</v>
      </c>
      <c r="D48" s="423"/>
      <c r="E48" s="423"/>
      <c r="F48" s="423"/>
      <c r="G48" s="423"/>
      <c r="H48" s="423"/>
      <c r="I48" s="135">
        <v>30</v>
      </c>
      <c r="J48" s="259">
        <f>ROUND(J49+J50,2)</f>
        <v>0</v>
      </c>
      <c r="K48" s="259">
        <f>ROUND(K49+K50,2)</f>
        <v>0</v>
      </c>
      <c r="L48" s="75" t="str">
        <f t="shared" si="0"/>
        <v>-</v>
      </c>
    </row>
    <row r="49" spans="2:12">
      <c r="B49" s="250">
        <v>3521</v>
      </c>
      <c r="C49" s="415" t="s">
        <v>206</v>
      </c>
      <c r="D49" s="415"/>
      <c r="E49" s="415"/>
      <c r="F49" s="415"/>
      <c r="G49" s="415"/>
      <c r="H49" s="415"/>
      <c r="I49" s="135">
        <v>31</v>
      </c>
      <c r="J49" s="260"/>
      <c r="K49" s="260"/>
      <c r="L49" s="75" t="str">
        <f>IF(J49&gt;0,IF(K49/J49&gt;=100,"&gt;&gt;100",K49/J49*100),"-")</f>
        <v>-</v>
      </c>
    </row>
    <row r="50" spans="2:12">
      <c r="B50" s="250">
        <v>3522</v>
      </c>
      <c r="C50" s="415" t="s">
        <v>1271</v>
      </c>
      <c r="D50" s="415"/>
      <c r="E50" s="415"/>
      <c r="F50" s="415"/>
      <c r="G50" s="415"/>
      <c r="H50" s="415"/>
      <c r="I50" s="135">
        <v>32</v>
      </c>
      <c r="J50" s="260"/>
      <c r="K50" s="260"/>
      <c r="L50" s="75" t="str">
        <f>IF(J50&gt;0,IF(K50/J50&gt;=100,"&gt;&gt;100",K50/J50*100),"-")</f>
        <v>-</v>
      </c>
    </row>
    <row r="51" spans="2:12" ht="12.75" customHeight="1">
      <c r="B51" s="250">
        <v>353</v>
      </c>
      <c r="C51" s="415" t="s">
        <v>1274</v>
      </c>
      <c r="D51" s="415"/>
      <c r="E51" s="415"/>
      <c r="F51" s="415"/>
      <c r="G51" s="415"/>
      <c r="H51" s="415"/>
      <c r="I51" s="135">
        <v>33</v>
      </c>
      <c r="J51" s="259">
        <f>ROUND(J52+J53,2)</f>
        <v>0</v>
      </c>
      <c r="K51" s="259">
        <f>ROUND(K52+K53,2)</f>
        <v>0</v>
      </c>
      <c r="L51" s="75" t="str">
        <f t="shared" si="0"/>
        <v>-</v>
      </c>
    </row>
    <row r="52" spans="2:12" ht="12.75" customHeight="1">
      <c r="B52" s="250">
        <v>3531</v>
      </c>
      <c r="C52" s="415" t="s">
        <v>2079</v>
      </c>
      <c r="D52" s="415"/>
      <c r="E52" s="415"/>
      <c r="F52" s="415"/>
      <c r="G52" s="415"/>
      <c r="H52" s="415"/>
      <c r="I52" s="135">
        <v>34</v>
      </c>
      <c r="J52" s="260"/>
      <c r="K52" s="260"/>
      <c r="L52" s="75" t="str">
        <f t="shared" si="0"/>
        <v>-</v>
      </c>
    </row>
    <row r="53" spans="2:12" ht="12.75" customHeight="1">
      <c r="B53" s="250">
        <v>3532</v>
      </c>
      <c r="C53" s="415" t="s">
        <v>1275</v>
      </c>
      <c r="D53" s="415"/>
      <c r="E53" s="415"/>
      <c r="F53" s="415"/>
      <c r="G53" s="415"/>
      <c r="H53" s="415"/>
      <c r="I53" s="135">
        <v>35</v>
      </c>
      <c r="J53" s="260"/>
      <c r="K53" s="260"/>
      <c r="L53" s="75" t="str">
        <f t="shared" si="0"/>
        <v>-</v>
      </c>
    </row>
    <row r="54" spans="2:12">
      <c r="B54" s="250">
        <v>354</v>
      </c>
      <c r="C54" s="411" t="s">
        <v>2080</v>
      </c>
      <c r="D54" s="411"/>
      <c r="E54" s="411"/>
      <c r="F54" s="411"/>
      <c r="G54" s="411"/>
      <c r="H54" s="411"/>
      <c r="I54" s="135">
        <v>36</v>
      </c>
      <c r="J54" s="260"/>
      <c r="K54" s="260"/>
      <c r="L54" s="75" t="str">
        <f t="shared" si="0"/>
        <v>-</v>
      </c>
    </row>
    <row r="55" spans="2:12" ht="12.75" customHeight="1">
      <c r="B55" s="250">
        <v>355</v>
      </c>
      <c r="C55" s="415" t="s">
        <v>1276</v>
      </c>
      <c r="D55" s="415"/>
      <c r="E55" s="415"/>
      <c r="F55" s="415"/>
      <c r="G55" s="415"/>
      <c r="H55" s="415"/>
      <c r="I55" s="135">
        <v>37</v>
      </c>
      <c r="J55" s="259">
        <f>ROUND(J56+J57,2)</f>
        <v>0</v>
      </c>
      <c r="K55" s="259">
        <f>ROUND(K56+K57,2)</f>
        <v>0</v>
      </c>
      <c r="L55" s="75" t="str">
        <f t="shared" si="0"/>
        <v>-</v>
      </c>
    </row>
    <row r="56" spans="2:12" ht="12.75" customHeight="1">
      <c r="B56" s="250">
        <v>3551</v>
      </c>
      <c r="C56" s="415" t="s">
        <v>2081</v>
      </c>
      <c r="D56" s="415"/>
      <c r="E56" s="415"/>
      <c r="F56" s="415"/>
      <c r="G56" s="415"/>
      <c r="H56" s="415"/>
      <c r="I56" s="135">
        <v>38</v>
      </c>
      <c r="J56" s="260"/>
      <c r="K56" s="260"/>
      <c r="L56" s="75" t="str">
        <f>IF(J56&gt;0,IF(K56/J56&gt;=100,"&gt;&gt;100",K56/J56*100),"-")</f>
        <v>-</v>
      </c>
    </row>
    <row r="57" spans="2:12" ht="12.75" customHeight="1">
      <c r="B57" s="250">
        <v>3552</v>
      </c>
      <c r="C57" s="415" t="s">
        <v>1277</v>
      </c>
      <c r="D57" s="415"/>
      <c r="E57" s="415"/>
      <c r="F57" s="415"/>
      <c r="G57" s="415"/>
      <c r="H57" s="415"/>
      <c r="I57" s="135">
        <v>39</v>
      </c>
      <c r="J57" s="260"/>
      <c r="K57" s="260"/>
      <c r="L57" s="75" t="str">
        <f>IF(J57&gt;0,IF(K57/J57&gt;=100,"&gt;&gt;100",K57/J57*100),"-")</f>
        <v>-</v>
      </c>
    </row>
    <row r="58" spans="2:12" ht="12.75" customHeight="1">
      <c r="B58" s="250">
        <v>36</v>
      </c>
      <c r="C58" s="414" t="s">
        <v>1282</v>
      </c>
      <c r="D58" s="405"/>
      <c r="E58" s="405"/>
      <c r="F58" s="405"/>
      <c r="G58" s="405"/>
      <c r="H58" s="406"/>
      <c r="I58" s="135">
        <v>40</v>
      </c>
      <c r="J58" s="259">
        <f>ROUND(J59+J62+J63,2)</f>
        <v>0</v>
      </c>
      <c r="K58" s="259">
        <f>ROUND(K59+K62+K63,2)</f>
        <v>0</v>
      </c>
      <c r="L58" s="75" t="str">
        <f t="shared" si="0"/>
        <v>-</v>
      </c>
    </row>
    <row r="59" spans="2:12" ht="12.75" customHeight="1">
      <c r="B59" s="250">
        <v>361</v>
      </c>
      <c r="C59" s="414" t="s">
        <v>1283</v>
      </c>
      <c r="D59" s="405"/>
      <c r="E59" s="405"/>
      <c r="F59" s="405"/>
      <c r="G59" s="405"/>
      <c r="H59" s="406"/>
      <c r="I59" s="135">
        <v>41</v>
      </c>
      <c r="J59" s="259">
        <f>ROUND(J60+J61,2)</f>
        <v>0</v>
      </c>
      <c r="K59" s="259">
        <f>ROUND(K60+K61,2)</f>
        <v>0</v>
      </c>
      <c r="L59" s="75" t="str">
        <f t="shared" si="0"/>
        <v>-</v>
      </c>
    </row>
    <row r="60" spans="2:12">
      <c r="B60" s="250">
        <v>3611</v>
      </c>
      <c r="C60" s="411" t="s">
        <v>1938</v>
      </c>
      <c r="D60" s="411"/>
      <c r="E60" s="411"/>
      <c r="F60" s="411"/>
      <c r="G60" s="411"/>
      <c r="H60" s="411"/>
      <c r="I60" s="135">
        <v>42</v>
      </c>
      <c r="J60" s="260"/>
      <c r="K60" s="260"/>
      <c r="L60" s="75" t="str">
        <f t="shared" si="0"/>
        <v>-</v>
      </c>
    </row>
    <row r="61" spans="2:12">
      <c r="B61" s="250">
        <v>3612</v>
      </c>
      <c r="C61" s="411" t="s">
        <v>1939</v>
      </c>
      <c r="D61" s="411"/>
      <c r="E61" s="411"/>
      <c r="F61" s="411"/>
      <c r="G61" s="411"/>
      <c r="H61" s="411"/>
      <c r="I61" s="135">
        <v>43</v>
      </c>
      <c r="J61" s="260"/>
      <c r="K61" s="260"/>
      <c r="L61" s="75" t="str">
        <f t="shared" si="0"/>
        <v>-</v>
      </c>
    </row>
    <row r="62" spans="2:12">
      <c r="B62" s="250">
        <v>362</v>
      </c>
      <c r="C62" s="411" t="s">
        <v>2082</v>
      </c>
      <c r="D62" s="411"/>
      <c r="E62" s="411"/>
      <c r="F62" s="411"/>
      <c r="G62" s="411"/>
      <c r="H62" s="411"/>
      <c r="I62" s="135">
        <v>44</v>
      </c>
      <c r="J62" s="260"/>
      <c r="K62" s="260"/>
      <c r="L62" s="75" t="str">
        <f t="shared" si="0"/>
        <v>-</v>
      </c>
    </row>
    <row r="63" spans="2:12" ht="12.75" customHeight="1">
      <c r="B63" s="250">
        <v>363</v>
      </c>
      <c r="C63" s="414" t="s">
        <v>1284</v>
      </c>
      <c r="D63" s="405"/>
      <c r="E63" s="405"/>
      <c r="F63" s="405"/>
      <c r="G63" s="405"/>
      <c r="H63" s="406"/>
      <c r="I63" s="135">
        <v>45</v>
      </c>
      <c r="J63" s="259">
        <f>ROUND(SUM(J64:J66),2)</f>
        <v>0</v>
      </c>
      <c r="K63" s="259">
        <f>ROUND(SUM(K64:K66),2)</f>
        <v>0</v>
      </c>
      <c r="L63" s="75" t="str">
        <f t="shared" si="0"/>
        <v>-</v>
      </c>
    </row>
    <row r="64" spans="2:12">
      <c r="B64" s="250">
        <v>3631</v>
      </c>
      <c r="C64" s="411" t="s">
        <v>1940</v>
      </c>
      <c r="D64" s="411"/>
      <c r="E64" s="411"/>
      <c r="F64" s="411"/>
      <c r="G64" s="411"/>
      <c r="H64" s="411"/>
      <c r="I64" s="135">
        <v>46</v>
      </c>
      <c r="J64" s="260"/>
      <c r="K64" s="260"/>
      <c r="L64" s="75" t="str">
        <f t="shared" si="0"/>
        <v>-</v>
      </c>
    </row>
    <row r="65" spans="2:12">
      <c r="B65" s="250">
        <v>3632</v>
      </c>
      <c r="C65" s="411" t="s">
        <v>2027</v>
      </c>
      <c r="D65" s="411"/>
      <c r="E65" s="411"/>
      <c r="F65" s="411"/>
      <c r="G65" s="411"/>
      <c r="H65" s="411"/>
      <c r="I65" s="135">
        <v>47</v>
      </c>
      <c r="J65" s="260"/>
      <c r="K65" s="260"/>
      <c r="L65" s="75" t="str">
        <f t="shared" si="0"/>
        <v>-</v>
      </c>
    </row>
    <row r="66" spans="2:12">
      <c r="B66" s="250">
        <v>3633</v>
      </c>
      <c r="C66" s="411" t="s">
        <v>2028</v>
      </c>
      <c r="D66" s="411"/>
      <c r="E66" s="411"/>
      <c r="F66" s="411"/>
      <c r="G66" s="411"/>
      <c r="H66" s="411"/>
      <c r="I66" s="135">
        <v>48</v>
      </c>
      <c r="J66" s="260"/>
      <c r="K66" s="260"/>
      <c r="L66" s="75" t="str">
        <f t="shared" si="0"/>
        <v>-</v>
      </c>
    </row>
    <row r="67" spans="2:12" ht="12.75" customHeight="1">
      <c r="B67" s="250">
        <v>37</v>
      </c>
      <c r="C67" s="432" t="s">
        <v>1285</v>
      </c>
      <c r="D67" s="433"/>
      <c r="E67" s="433"/>
      <c r="F67" s="433"/>
      <c r="G67" s="433"/>
      <c r="H67" s="434"/>
      <c r="I67" s="135">
        <v>49</v>
      </c>
      <c r="J67" s="259">
        <f>ROUND(SUM(J68:J71),2)</f>
        <v>0</v>
      </c>
      <c r="K67" s="259">
        <f>ROUND(SUM(K68:K71),2)</f>
        <v>0</v>
      </c>
      <c r="L67" s="75" t="str">
        <f t="shared" si="0"/>
        <v>-</v>
      </c>
    </row>
    <row r="68" spans="2:12">
      <c r="B68" s="250">
        <v>3711</v>
      </c>
      <c r="C68" s="411" t="s">
        <v>445</v>
      </c>
      <c r="D68" s="411"/>
      <c r="E68" s="411"/>
      <c r="F68" s="411"/>
      <c r="G68" s="411"/>
      <c r="H68" s="411"/>
      <c r="I68" s="135">
        <v>50</v>
      </c>
      <c r="J68" s="260"/>
      <c r="K68" s="260"/>
      <c r="L68" s="75" t="str">
        <f t="shared" si="0"/>
        <v>-</v>
      </c>
    </row>
    <row r="69" spans="2:12">
      <c r="B69" s="250">
        <v>3712</v>
      </c>
      <c r="C69" s="411" t="s">
        <v>446</v>
      </c>
      <c r="D69" s="411"/>
      <c r="E69" s="411"/>
      <c r="F69" s="411"/>
      <c r="G69" s="411"/>
      <c r="H69" s="411"/>
      <c r="I69" s="135">
        <v>51</v>
      </c>
      <c r="J69" s="260"/>
      <c r="K69" s="260"/>
      <c r="L69" s="75" t="str">
        <f t="shared" si="0"/>
        <v>-</v>
      </c>
    </row>
    <row r="70" spans="2:12" ht="12.75" customHeight="1">
      <c r="B70" s="250">
        <v>3713</v>
      </c>
      <c r="C70" s="432" t="s">
        <v>1279</v>
      </c>
      <c r="D70" s="433"/>
      <c r="E70" s="433"/>
      <c r="F70" s="433"/>
      <c r="G70" s="433"/>
      <c r="H70" s="434"/>
      <c r="I70" s="135">
        <v>52</v>
      </c>
      <c r="J70" s="260"/>
      <c r="K70" s="260"/>
      <c r="L70" s="75" t="str">
        <f>IF(J70&gt;0,IF(K70/J70&gt;=100,"&gt;&gt;100",K70/J70*100),"-")</f>
        <v>-</v>
      </c>
    </row>
    <row r="71" spans="2:12" ht="12.75" customHeight="1">
      <c r="B71" s="251">
        <v>3714</v>
      </c>
      <c r="C71" s="432" t="s">
        <v>1278</v>
      </c>
      <c r="D71" s="433"/>
      <c r="E71" s="433"/>
      <c r="F71" s="433"/>
      <c r="G71" s="433"/>
      <c r="H71" s="434"/>
      <c r="I71" s="135">
        <v>53</v>
      </c>
      <c r="J71" s="261"/>
      <c r="K71" s="261"/>
      <c r="L71" s="76" t="str">
        <f>IF(J71&gt;0,IF(K71/J71&gt;=100,"&gt;&gt;100",K71/J71*100),"-")</f>
        <v>-</v>
      </c>
    </row>
    <row r="72" spans="2:12">
      <c r="B72" s="407" t="s">
        <v>334</v>
      </c>
      <c r="C72" s="408"/>
      <c r="D72" s="408"/>
      <c r="E72" s="408"/>
      <c r="F72" s="408"/>
      <c r="G72" s="408"/>
      <c r="H72" s="408"/>
      <c r="I72" s="408"/>
      <c r="J72" s="408"/>
      <c r="K72" s="408"/>
      <c r="L72" s="409"/>
    </row>
    <row r="73" spans="2:12" ht="12.75" customHeight="1">
      <c r="B73" s="132" t="s">
        <v>949</v>
      </c>
      <c r="C73" s="412" t="s">
        <v>1286</v>
      </c>
      <c r="D73" s="412"/>
      <c r="E73" s="412"/>
      <c r="F73" s="412"/>
      <c r="G73" s="412"/>
      <c r="H73" s="413"/>
      <c r="I73" s="133">
        <v>54</v>
      </c>
      <c r="J73" s="258">
        <f>ROUND(J74+J86+J127+J128+J139+J147+J158,2)</f>
        <v>232.13</v>
      </c>
      <c r="K73" s="258">
        <f>ROUND(K74+K86+K127+K128+K139+K147+K158,2)</f>
        <v>241.46</v>
      </c>
      <c r="L73" s="74">
        <f t="shared" ref="L73:L99" si="1">IF(J73&gt;0,IF(K73/J73&gt;=100,"&gt;&gt;100",K73/J73*100),"-")</f>
        <v>104.01929953043553</v>
      </c>
    </row>
    <row r="74" spans="2:12" ht="12.75" customHeight="1">
      <c r="B74" s="134" t="s">
        <v>950</v>
      </c>
      <c r="C74" s="405" t="s">
        <v>1287</v>
      </c>
      <c r="D74" s="405"/>
      <c r="E74" s="405"/>
      <c r="F74" s="405"/>
      <c r="G74" s="405"/>
      <c r="H74" s="406"/>
      <c r="I74" s="135">
        <v>55</v>
      </c>
      <c r="J74" s="259">
        <f>ROUND(J75+J80+J81,2)</f>
        <v>0</v>
      </c>
      <c r="K74" s="259">
        <f>ROUND(K75+K80+K81,2)</f>
        <v>0</v>
      </c>
      <c r="L74" s="75" t="str">
        <f t="shared" si="1"/>
        <v>-</v>
      </c>
    </row>
    <row r="75" spans="2:12" ht="12.75" customHeight="1">
      <c r="B75" s="134">
        <v>411</v>
      </c>
      <c r="C75" s="405" t="s">
        <v>1288</v>
      </c>
      <c r="D75" s="405"/>
      <c r="E75" s="405"/>
      <c r="F75" s="405"/>
      <c r="G75" s="405"/>
      <c r="H75" s="406"/>
      <c r="I75" s="135">
        <v>56</v>
      </c>
      <c r="J75" s="259">
        <f>ROUND(SUM(J76:J79),2)</f>
        <v>0</v>
      </c>
      <c r="K75" s="259">
        <f>ROUND(SUM(K76:K79),2)</f>
        <v>0</v>
      </c>
      <c r="L75" s="75" t="str">
        <f t="shared" si="1"/>
        <v>-</v>
      </c>
    </row>
    <row r="76" spans="2:12">
      <c r="B76" s="134">
        <v>4111</v>
      </c>
      <c r="C76" s="402" t="s">
        <v>2029</v>
      </c>
      <c r="D76" s="402"/>
      <c r="E76" s="402"/>
      <c r="F76" s="402"/>
      <c r="G76" s="402"/>
      <c r="H76" s="402"/>
      <c r="I76" s="135">
        <v>57</v>
      </c>
      <c r="J76" s="260"/>
      <c r="K76" s="260"/>
      <c r="L76" s="75" t="str">
        <f t="shared" si="1"/>
        <v>-</v>
      </c>
    </row>
    <row r="77" spans="2:12">
      <c r="B77" s="134">
        <v>4112</v>
      </c>
      <c r="C77" s="402" t="s">
        <v>2030</v>
      </c>
      <c r="D77" s="402"/>
      <c r="E77" s="402"/>
      <c r="F77" s="402"/>
      <c r="G77" s="402"/>
      <c r="H77" s="402"/>
      <c r="I77" s="135">
        <v>58</v>
      </c>
      <c r="J77" s="260"/>
      <c r="K77" s="260"/>
      <c r="L77" s="75" t="str">
        <f t="shared" si="1"/>
        <v>-</v>
      </c>
    </row>
    <row r="78" spans="2:12">
      <c r="B78" s="134">
        <v>4113</v>
      </c>
      <c r="C78" s="402" t="s">
        <v>2031</v>
      </c>
      <c r="D78" s="402"/>
      <c r="E78" s="402"/>
      <c r="F78" s="402"/>
      <c r="G78" s="402"/>
      <c r="H78" s="402"/>
      <c r="I78" s="135">
        <v>59</v>
      </c>
      <c r="J78" s="260"/>
      <c r="K78" s="260"/>
      <c r="L78" s="75" t="str">
        <f t="shared" si="1"/>
        <v>-</v>
      </c>
    </row>
    <row r="79" spans="2:12">
      <c r="B79" s="134">
        <v>4114</v>
      </c>
      <c r="C79" s="402" t="s">
        <v>2032</v>
      </c>
      <c r="D79" s="402"/>
      <c r="E79" s="402"/>
      <c r="F79" s="402"/>
      <c r="G79" s="402"/>
      <c r="H79" s="402"/>
      <c r="I79" s="135">
        <v>60</v>
      </c>
      <c r="J79" s="260"/>
      <c r="K79" s="260"/>
      <c r="L79" s="75" t="str">
        <f t="shared" si="1"/>
        <v>-</v>
      </c>
    </row>
    <row r="80" spans="2:12">
      <c r="B80" s="134">
        <v>412</v>
      </c>
      <c r="C80" s="402" t="s">
        <v>2083</v>
      </c>
      <c r="D80" s="402"/>
      <c r="E80" s="402"/>
      <c r="F80" s="402"/>
      <c r="G80" s="402"/>
      <c r="H80" s="402"/>
      <c r="I80" s="135">
        <v>61</v>
      </c>
      <c r="J80" s="260"/>
      <c r="K80" s="260"/>
      <c r="L80" s="75" t="str">
        <f t="shared" si="1"/>
        <v>-</v>
      </c>
    </row>
    <row r="81" spans="2:12" ht="12.75" customHeight="1">
      <c r="B81" s="134">
        <v>413</v>
      </c>
      <c r="C81" s="405" t="s">
        <v>1289</v>
      </c>
      <c r="D81" s="405"/>
      <c r="E81" s="405"/>
      <c r="F81" s="405"/>
      <c r="G81" s="405"/>
      <c r="H81" s="406"/>
      <c r="I81" s="135">
        <v>62</v>
      </c>
      <c r="J81" s="259">
        <f>ROUND(SUM(J82:J85),2)</f>
        <v>0</v>
      </c>
      <c r="K81" s="259">
        <f>ROUND(SUM(K82:K85),2)</f>
        <v>0</v>
      </c>
      <c r="L81" s="75" t="str">
        <f t="shared" si="1"/>
        <v>-</v>
      </c>
    </row>
    <row r="82" spans="2:12">
      <c r="B82" s="134">
        <v>4131</v>
      </c>
      <c r="C82" s="402" t="s">
        <v>2033</v>
      </c>
      <c r="D82" s="402"/>
      <c r="E82" s="402"/>
      <c r="F82" s="402"/>
      <c r="G82" s="402"/>
      <c r="H82" s="402"/>
      <c r="I82" s="135">
        <v>63</v>
      </c>
      <c r="J82" s="260"/>
      <c r="K82" s="260"/>
      <c r="L82" s="75" t="str">
        <f t="shared" si="1"/>
        <v>-</v>
      </c>
    </row>
    <row r="83" spans="2:12">
      <c r="B83" s="134">
        <v>4132</v>
      </c>
      <c r="C83" s="402" t="s">
        <v>2034</v>
      </c>
      <c r="D83" s="402"/>
      <c r="E83" s="402"/>
      <c r="F83" s="402"/>
      <c r="G83" s="402"/>
      <c r="H83" s="402"/>
      <c r="I83" s="135">
        <v>64</v>
      </c>
      <c r="J83" s="260"/>
      <c r="K83" s="260"/>
      <c r="L83" s="75" t="str">
        <f t="shared" si="1"/>
        <v>-</v>
      </c>
    </row>
    <row r="84" spans="2:12">
      <c r="B84" s="134">
        <v>4133</v>
      </c>
      <c r="C84" s="402" t="s">
        <v>1828</v>
      </c>
      <c r="D84" s="402"/>
      <c r="E84" s="402"/>
      <c r="F84" s="402"/>
      <c r="G84" s="402"/>
      <c r="H84" s="402"/>
      <c r="I84" s="135">
        <v>65</v>
      </c>
      <c r="J84" s="260"/>
      <c r="K84" s="260"/>
      <c r="L84" s="75" t="str">
        <f t="shared" si="1"/>
        <v>-</v>
      </c>
    </row>
    <row r="85" spans="2:12">
      <c r="B85" s="134">
        <v>4134</v>
      </c>
      <c r="C85" s="402" t="s">
        <v>1829</v>
      </c>
      <c r="D85" s="402"/>
      <c r="E85" s="402"/>
      <c r="F85" s="402"/>
      <c r="G85" s="402"/>
      <c r="H85" s="402"/>
      <c r="I85" s="135">
        <v>66</v>
      </c>
      <c r="J85" s="260"/>
      <c r="K85" s="260"/>
      <c r="L85" s="75" t="str">
        <f t="shared" si="1"/>
        <v>-</v>
      </c>
    </row>
    <row r="86" spans="2:12" ht="12.75" customHeight="1">
      <c r="B86" s="134">
        <v>42</v>
      </c>
      <c r="C86" s="405" t="s">
        <v>1290</v>
      </c>
      <c r="D86" s="405"/>
      <c r="E86" s="405"/>
      <c r="F86" s="405"/>
      <c r="G86" s="405"/>
      <c r="H86" s="406"/>
      <c r="I86" s="135">
        <v>67</v>
      </c>
      <c r="J86" s="259">
        <f>ROUND(J87+J91+J96+J101+J106+J116+J121,2)</f>
        <v>106.06</v>
      </c>
      <c r="K86" s="259">
        <f>ROUND(K87+K91+K96+K101+K106+K116+K121,2)</f>
        <v>75.959999999999994</v>
      </c>
      <c r="L86" s="75">
        <f t="shared" si="1"/>
        <v>71.619837827644716</v>
      </c>
    </row>
    <row r="87" spans="2:12" ht="12.75" customHeight="1">
      <c r="B87" s="134">
        <v>421</v>
      </c>
      <c r="C87" s="405" t="s">
        <v>1291</v>
      </c>
      <c r="D87" s="405"/>
      <c r="E87" s="405"/>
      <c r="F87" s="405"/>
      <c r="G87" s="405"/>
      <c r="H87" s="406"/>
      <c r="I87" s="135">
        <v>68</v>
      </c>
      <c r="J87" s="259">
        <f>ROUND(SUM(J88:J90),2)</f>
        <v>0</v>
      </c>
      <c r="K87" s="259">
        <f>ROUND(SUM(K88:K90),2)</f>
        <v>0</v>
      </c>
      <c r="L87" s="75" t="str">
        <f t="shared" si="1"/>
        <v>-</v>
      </c>
    </row>
    <row r="88" spans="2:12">
      <c r="B88" s="134">
        <v>4211</v>
      </c>
      <c r="C88" s="402" t="s">
        <v>951</v>
      </c>
      <c r="D88" s="402"/>
      <c r="E88" s="402"/>
      <c r="F88" s="402"/>
      <c r="G88" s="402"/>
      <c r="H88" s="402"/>
      <c r="I88" s="135">
        <v>69</v>
      </c>
      <c r="J88" s="260"/>
      <c r="K88" s="260"/>
      <c r="L88" s="75" t="str">
        <f t="shared" si="1"/>
        <v>-</v>
      </c>
    </row>
    <row r="89" spans="2:12">
      <c r="B89" s="134">
        <v>4212</v>
      </c>
      <c r="C89" s="402" t="s">
        <v>320</v>
      </c>
      <c r="D89" s="402"/>
      <c r="E89" s="402"/>
      <c r="F89" s="402"/>
      <c r="G89" s="402"/>
      <c r="H89" s="402"/>
      <c r="I89" s="135">
        <v>70</v>
      </c>
      <c r="J89" s="260"/>
      <c r="K89" s="260"/>
      <c r="L89" s="75" t="str">
        <f t="shared" si="1"/>
        <v>-</v>
      </c>
    </row>
    <row r="90" spans="2:12">
      <c r="B90" s="134">
        <v>4213</v>
      </c>
      <c r="C90" s="402" t="s">
        <v>2084</v>
      </c>
      <c r="D90" s="402"/>
      <c r="E90" s="402"/>
      <c r="F90" s="402"/>
      <c r="G90" s="402"/>
      <c r="H90" s="402"/>
      <c r="I90" s="135">
        <v>71</v>
      </c>
      <c r="J90" s="260"/>
      <c r="K90" s="260"/>
      <c r="L90" s="75" t="str">
        <f t="shared" si="1"/>
        <v>-</v>
      </c>
    </row>
    <row r="91" spans="2:12">
      <c r="B91" s="134">
        <v>422</v>
      </c>
      <c r="C91" s="429" t="s">
        <v>1292</v>
      </c>
      <c r="D91" s="430"/>
      <c r="E91" s="430"/>
      <c r="F91" s="430"/>
      <c r="G91" s="430"/>
      <c r="H91" s="431"/>
      <c r="I91" s="135">
        <v>72</v>
      </c>
      <c r="J91" s="259">
        <f>ROUND(SUM(J92:J95),2)</f>
        <v>0</v>
      </c>
      <c r="K91" s="259">
        <f>ROUND(SUM(K92:K95),2)</f>
        <v>0</v>
      </c>
      <c r="L91" s="75" t="str">
        <f t="shared" si="1"/>
        <v>-</v>
      </c>
    </row>
    <row r="92" spans="2:12">
      <c r="B92" s="134">
        <v>4221</v>
      </c>
      <c r="C92" s="402" t="s">
        <v>2085</v>
      </c>
      <c r="D92" s="402"/>
      <c r="E92" s="402"/>
      <c r="F92" s="402"/>
      <c r="G92" s="402"/>
      <c r="H92" s="402"/>
      <c r="I92" s="135">
        <v>73</v>
      </c>
      <c r="J92" s="260"/>
      <c r="K92" s="260"/>
      <c r="L92" s="75" t="str">
        <f t="shared" si="1"/>
        <v>-</v>
      </c>
    </row>
    <row r="93" spans="2:12">
      <c r="B93" s="134">
        <v>4222</v>
      </c>
      <c r="C93" s="402" t="s">
        <v>2086</v>
      </c>
      <c r="D93" s="402"/>
      <c r="E93" s="402"/>
      <c r="F93" s="402"/>
      <c r="G93" s="402"/>
      <c r="H93" s="402"/>
      <c r="I93" s="135">
        <v>74</v>
      </c>
      <c r="J93" s="260"/>
      <c r="K93" s="260"/>
      <c r="L93" s="75" t="str">
        <f t="shared" si="1"/>
        <v>-</v>
      </c>
    </row>
    <row r="94" spans="2:12">
      <c r="B94" s="134">
        <v>4223</v>
      </c>
      <c r="C94" s="402" t="s">
        <v>2087</v>
      </c>
      <c r="D94" s="402"/>
      <c r="E94" s="402"/>
      <c r="F94" s="402"/>
      <c r="G94" s="402"/>
      <c r="H94" s="402"/>
      <c r="I94" s="135">
        <v>75</v>
      </c>
      <c r="J94" s="260"/>
      <c r="K94" s="260"/>
      <c r="L94" s="75" t="str">
        <f t="shared" si="1"/>
        <v>-</v>
      </c>
    </row>
    <row r="95" spans="2:12">
      <c r="B95" s="134">
        <v>4224</v>
      </c>
      <c r="C95" s="402" t="s">
        <v>2088</v>
      </c>
      <c r="D95" s="402"/>
      <c r="E95" s="402"/>
      <c r="F95" s="402"/>
      <c r="G95" s="402"/>
      <c r="H95" s="402"/>
      <c r="I95" s="135">
        <v>76</v>
      </c>
      <c r="J95" s="260"/>
      <c r="K95" s="260"/>
      <c r="L95" s="75" t="str">
        <f t="shared" si="1"/>
        <v>-</v>
      </c>
    </row>
    <row r="96" spans="2:12" ht="12.75" customHeight="1">
      <c r="B96" s="134">
        <v>423</v>
      </c>
      <c r="C96" s="402" t="s">
        <v>1293</v>
      </c>
      <c r="D96" s="402"/>
      <c r="E96" s="402"/>
      <c r="F96" s="402"/>
      <c r="G96" s="402"/>
      <c r="H96" s="402"/>
      <c r="I96" s="135">
        <v>77</v>
      </c>
      <c r="J96" s="259">
        <f>ROUND(SUM(J97:J100),2)</f>
        <v>0</v>
      </c>
      <c r="K96" s="259">
        <f>ROUND(SUM(K97:K100),2)</f>
        <v>0</v>
      </c>
      <c r="L96" s="75" t="str">
        <f t="shared" si="1"/>
        <v>-</v>
      </c>
    </row>
    <row r="97" spans="2:12">
      <c r="B97" s="134">
        <v>4231</v>
      </c>
      <c r="C97" s="402" t="s">
        <v>2089</v>
      </c>
      <c r="D97" s="402"/>
      <c r="E97" s="402"/>
      <c r="F97" s="402"/>
      <c r="G97" s="402"/>
      <c r="H97" s="402"/>
      <c r="I97" s="135">
        <v>78</v>
      </c>
      <c r="J97" s="260"/>
      <c r="K97" s="260"/>
      <c r="L97" s="75" t="str">
        <f t="shared" si="1"/>
        <v>-</v>
      </c>
    </row>
    <row r="98" spans="2:12">
      <c r="B98" s="134">
        <v>4232</v>
      </c>
      <c r="C98" s="402" t="s">
        <v>2086</v>
      </c>
      <c r="D98" s="402"/>
      <c r="E98" s="402"/>
      <c r="F98" s="402"/>
      <c r="G98" s="402"/>
      <c r="H98" s="402"/>
      <c r="I98" s="135">
        <v>79</v>
      </c>
      <c r="J98" s="260"/>
      <c r="K98" s="260"/>
      <c r="L98" s="75" t="str">
        <f t="shared" si="1"/>
        <v>-</v>
      </c>
    </row>
    <row r="99" spans="2:12">
      <c r="B99" s="134">
        <v>4233</v>
      </c>
      <c r="C99" s="402" t="s">
        <v>2087</v>
      </c>
      <c r="D99" s="402"/>
      <c r="E99" s="402"/>
      <c r="F99" s="402"/>
      <c r="G99" s="402"/>
      <c r="H99" s="402"/>
      <c r="I99" s="135">
        <v>80</v>
      </c>
      <c r="J99" s="260"/>
      <c r="K99" s="260"/>
      <c r="L99" s="75" t="str">
        <f t="shared" si="1"/>
        <v>-</v>
      </c>
    </row>
    <row r="100" spans="2:12">
      <c r="B100" s="134">
        <v>4234</v>
      </c>
      <c r="C100" s="402" t="s">
        <v>2088</v>
      </c>
      <c r="D100" s="402"/>
      <c r="E100" s="402"/>
      <c r="F100" s="402"/>
      <c r="G100" s="402"/>
      <c r="H100" s="402"/>
      <c r="I100" s="135">
        <v>81</v>
      </c>
      <c r="J100" s="260"/>
      <c r="K100" s="260"/>
      <c r="L100" s="75" t="str">
        <f t="shared" ref="L100:L173" si="2">IF(J100&gt;0,IF(K100/J100&gt;=100,"&gt;&gt;100",K100/J100*100),"-")</f>
        <v>-</v>
      </c>
    </row>
    <row r="101" spans="2:12" ht="12.75" customHeight="1">
      <c r="B101" s="134">
        <v>424</v>
      </c>
      <c r="C101" s="402" t="s">
        <v>1294</v>
      </c>
      <c r="D101" s="402"/>
      <c r="E101" s="402"/>
      <c r="F101" s="402"/>
      <c r="G101" s="402"/>
      <c r="H101" s="402"/>
      <c r="I101" s="135">
        <v>82</v>
      </c>
      <c r="J101" s="259">
        <f>ROUND(SUM(J102:J105),2)</f>
        <v>0</v>
      </c>
      <c r="K101" s="259">
        <f>ROUND(SUM(K102:K105),2)</f>
        <v>0</v>
      </c>
      <c r="L101" s="75" t="str">
        <f t="shared" si="2"/>
        <v>-</v>
      </c>
    </row>
    <row r="102" spans="2:12">
      <c r="B102" s="134">
        <v>4241</v>
      </c>
      <c r="C102" s="402" t="s">
        <v>2085</v>
      </c>
      <c r="D102" s="402"/>
      <c r="E102" s="402"/>
      <c r="F102" s="402"/>
      <c r="G102" s="402"/>
      <c r="H102" s="402"/>
      <c r="I102" s="135">
        <v>83</v>
      </c>
      <c r="J102" s="260"/>
      <c r="K102" s="260"/>
      <c r="L102" s="75" t="str">
        <f t="shared" si="2"/>
        <v>-</v>
      </c>
    </row>
    <row r="103" spans="2:12">
      <c r="B103" s="134">
        <v>4242</v>
      </c>
      <c r="C103" s="402" t="s">
        <v>2086</v>
      </c>
      <c r="D103" s="402"/>
      <c r="E103" s="402"/>
      <c r="F103" s="402"/>
      <c r="G103" s="402"/>
      <c r="H103" s="402"/>
      <c r="I103" s="135">
        <v>84</v>
      </c>
      <c r="J103" s="260"/>
      <c r="K103" s="260"/>
      <c r="L103" s="75" t="str">
        <f t="shared" si="2"/>
        <v>-</v>
      </c>
    </row>
    <row r="104" spans="2:12">
      <c r="B104" s="134">
        <v>4243</v>
      </c>
      <c r="C104" s="402" t="s">
        <v>2087</v>
      </c>
      <c r="D104" s="402"/>
      <c r="E104" s="402"/>
      <c r="F104" s="402"/>
      <c r="G104" s="402"/>
      <c r="H104" s="402"/>
      <c r="I104" s="135">
        <v>85</v>
      </c>
      <c r="J104" s="260"/>
      <c r="K104" s="260"/>
      <c r="L104" s="75" t="str">
        <f t="shared" si="2"/>
        <v>-</v>
      </c>
    </row>
    <row r="105" spans="2:12">
      <c r="B105" s="134">
        <v>4244</v>
      </c>
      <c r="C105" s="402" t="s">
        <v>2090</v>
      </c>
      <c r="D105" s="402"/>
      <c r="E105" s="402"/>
      <c r="F105" s="402"/>
      <c r="G105" s="402"/>
      <c r="H105" s="402"/>
      <c r="I105" s="135">
        <v>86</v>
      </c>
      <c r="J105" s="260"/>
      <c r="K105" s="260"/>
      <c r="L105" s="75" t="str">
        <f t="shared" si="2"/>
        <v>-</v>
      </c>
    </row>
    <row r="106" spans="2:12" ht="12.75" customHeight="1">
      <c r="B106" s="134">
        <v>425</v>
      </c>
      <c r="C106" s="402" t="s">
        <v>1295</v>
      </c>
      <c r="D106" s="402"/>
      <c r="E106" s="402"/>
      <c r="F106" s="402"/>
      <c r="G106" s="402"/>
      <c r="H106" s="402"/>
      <c r="I106" s="135">
        <v>87</v>
      </c>
      <c r="J106" s="259">
        <f>ROUND(SUM(J107:J115),2)</f>
        <v>0</v>
      </c>
      <c r="K106" s="259">
        <f>ROUND(SUM(K107:K115),2)</f>
        <v>0</v>
      </c>
      <c r="L106" s="75" t="str">
        <f t="shared" si="2"/>
        <v>-</v>
      </c>
    </row>
    <row r="107" spans="2:12">
      <c r="B107" s="134">
        <v>4251</v>
      </c>
      <c r="C107" s="402" t="s">
        <v>541</v>
      </c>
      <c r="D107" s="402"/>
      <c r="E107" s="402"/>
      <c r="F107" s="402"/>
      <c r="G107" s="402"/>
      <c r="H107" s="402"/>
      <c r="I107" s="135">
        <v>88</v>
      </c>
      <c r="J107" s="260"/>
      <c r="K107" s="260"/>
      <c r="L107" s="75" t="str">
        <f t="shared" si="2"/>
        <v>-</v>
      </c>
    </row>
    <row r="108" spans="2:12">
      <c r="B108" s="134">
        <v>4252</v>
      </c>
      <c r="C108" s="402" t="s">
        <v>542</v>
      </c>
      <c r="D108" s="402"/>
      <c r="E108" s="402"/>
      <c r="F108" s="402"/>
      <c r="G108" s="402"/>
      <c r="H108" s="402"/>
      <c r="I108" s="135">
        <v>89</v>
      </c>
      <c r="J108" s="260"/>
      <c r="K108" s="260"/>
      <c r="L108" s="75" t="str">
        <f t="shared" si="2"/>
        <v>-</v>
      </c>
    </row>
    <row r="109" spans="2:12">
      <c r="B109" s="134">
        <v>4253</v>
      </c>
      <c r="C109" s="402" t="s">
        <v>543</v>
      </c>
      <c r="D109" s="402"/>
      <c r="E109" s="402"/>
      <c r="F109" s="402"/>
      <c r="G109" s="402"/>
      <c r="H109" s="402"/>
      <c r="I109" s="135">
        <v>90</v>
      </c>
      <c r="J109" s="260"/>
      <c r="K109" s="260"/>
      <c r="L109" s="75" t="str">
        <f t="shared" si="2"/>
        <v>-</v>
      </c>
    </row>
    <row r="110" spans="2:12">
      <c r="B110" s="134">
        <v>4254</v>
      </c>
      <c r="C110" s="402" t="s">
        <v>544</v>
      </c>
      <c r="D110" s="402"/>
      <c r="E110" s="402"/>
      <c r="F110" s="402"/>
      <c r="G110" s="402"/>
      <c r="H110" s="402"/>
      <c r="I110" s="135">
        <v>91</v>
      </c>
      <c r="J110" s="260"/>
      <c r="K110" s="260"/>
      <c r="L110" s="75" t="str">
        <f t="shared" si="2"/>
        <v>-</v>
      </c>
    </row>
    <row r="111" spans="2:12">
      <c r="B111" s="134">
        <v>4255</v>
      </c>
      <c r="C111" s="402" t="s">
        <v>545</v>
      </c>
      <c r="D111" s="402"/>
      <c r="E111" s="402"/>
      <c r="F111" s="402"/>
      <c r="G111" s="402"/>
      <c r="H111" s="402"/>
      <c r="I111" s="135">
        <v>92</v>
      </c>
      <c r="J111" s="260"/>
      <c r="K111" s="260"/>
      <c r="L111" s="75" t="str">
        <f t="shared" si="2"/>
        <v>-</v>
      </c>
    </row>
    <row r="112" spans="2:12">
      <c r="B112" s="134">
        <v>4256</v>
      </c>
      <c r="C112" s="402" t="s">
        <v>1086</v>
      </c>
      <c r="D112" s="402"/>
      <c r="E112" s="402"/>
      <c r="F112" s="402"/>
      <c r="G112" s="402"/>
      <c r="H112" s="402"/>
      <c r="I112" s="135">
        <v>93</v>
      </c>
      <c r="J112" s="260"/>
      <c r="K112" s="260"/>
      <c r="L112" s="75" t="str">
        <f t="shared" si="2"/>
        <v>-</v>
      </c>
    </row>
    <row r="113" spans="2:12">
      <c r="B113" s="134">
        <v>4257</v>
      </c>
      <c r="C113" s="402" t="s">
        <v>1777</v>
      </c>
      <c r="D113" s="402"/>
      <c r="E113" s="402"/>
      <c r="F113" s="402"/>
      <c r="G113" s="402"/>
      <c r="H113" s="402"/>
      <c r="I113" s="135">
        <v>94</v>
      </c>
      <c r="J113" s="260"/>
      <c r="K113" s="260"/>
      <c r="L113" s="75" t="str">
        <f t="shared" si="2"/>
        <v>-</v>
      </c>
    </row>
    <row r="114" spans="2:12">
      <c r="B114" s="134">
        <v>4258</v>
      </c>
      <c r="C114" s="402" t="s">
        <v>1087</v>
      </c>
      <c r="D114" s="402"/>
      <c r="E114" s="402"/>
      <c r="F114" s="402"/>
      <c r="G114" s="402"/>
      <c r="H114" s="402"/>
      <c r="I114" s="135">
        <v>95</v>
      </c>
      <c r="J114" s="260"/>
      <c r="K114" s="260"/>
      <c r="L114" s="75" t="str">
        <f t="shared" si="2"/>
        <v>-</v>
      </c>
    </row>
    <row r="115" spans="2:12">
      <c r="B115" s="134">
        <v>4259</v>
      </c>
      <c r="C115" s="402" t="s">
        <v>1088</v>
      </c>
      <c r="D115" s="402"/>
      <c r="E115" s="402"/>
      <c r="F115" s="402"/>
      <c r="G115" s="402"/>
      <c r="H115" s="402"/>
      <c r="I115" s="135">
        <v>96</v>
      </c>
      <c r="J115" s="260"/>
      <c r="K115" s="260"/>
      <c r="L115" s="75" t="str">
        <f t="shared" si="2"/>
        <v>-</v>
      </c>
    </row>
    <row r="116" spans="2:12" ht="12.75" customHeight="1">
      <c r="B116" s="134">
        <v>426</v>
      </c>
      <c r="C116" s="402" t="s">
        <v>1296</v>
      </c>
      <c r="D116" s="402"/>
      <c r="E116" s="402"/>
      <c r="F116" s="402"/>
      <c r="G116" s="402"/>
      <c r="H116" s="402"/>
      <c r="I116" s="135">
        <v>97</v>
      </c>
      <c r="J116" s="259">
        <f>ROUND(SUM(J117:J120),2)</f>
        <v>106.06</v>
      </c>
      <c r="K116" s="259">
        <f>ROUND(SUM(K117:K120),2)</f>
        <v>75.959999999999994</v>
      </c>
      <c r="L116" s="75">
        <f t="shared" si="2"/>
        <v>71.619837827644716</v>
      </c>
    </row>
    <row r="117" spans="2:12">
      <c r="B117" s="134">
        <v>4261</v>
      </c>
      <c r="C117" s="402" t="s">
        <v>321</v>
      </c>
      <c r="D117" s="402"/>
      <c r="E117" s="402"/>
      <c r="F117" s="402"/>
      <c r="G117" s="402"/>
      <c r="H117" s="402"/>
      <c r="I117" s="135">
        <v>98</v>
      </c>
      <c r="J117" s="260">
        <v>106.06</v>
      </c>
      <c r="K117" s="260">
        <v>75.959999999999994</v>
      </c>
      <c r="L117" s="75">
        <f t="shared" si="2"/>
        <v>71.619837827644716</v>
      </c>
    </row>
    <row r="118" spans="2:12">
      <c r="B118" s="134">
        <v>4262</v>
      </c>
      <c r="C118" s="402" t="s">
        <v>2128</v>
      </c>
      <c r="D118" s="402"/>
      <c r="E118" s="402"/>
      <c r="F118" s="402"/>
      <c r="G118" s="402"/>
      <c r="H118" s="402"/>
      <c r="I118" s="135">
        <v>99</v>
      </c>
      <c r="J118" s="260"/>
      <c r="K118" s="260"/>
      <c r="L118" s="75" t="str">
        <f t="shared" si="2"/>
        <v>-</v>
      </c>
    </row>
    <row r="119" spans="2:12">
      <c r="B119" s="134">
        <v>4263</v>
      </c>
      <c r="C119" s="402" t="s">
        <v>2129</v>
      </c>
      <c r="D119" s="402"/>
      <c r="E119" s="402"/>
      <c r="F119" s="402"/>
      <c r="G119" s="402"/>
      <c r="H119" s="402"/>
      <c r="I119" s="135">
        <v>100</v>
      </c>
      <c r="J119" s="260"/>
      <c r="K119" s="260"/>
      <c r="L119" s="75" t="str">
        <f t="shared" si="2"/>
        <v>-</v>
      </c>
    </row>
    <row r="120" spans="2:12">
      <c r="B120" s="134">
        <v>4264</v>
      </c>
      <c r="C120" s="402" t="s">
        <v>2091</v>
      </c>
      <c r="D120" s="402"/>
      <c r="E120" s="402"/>
      <c r="F120" s="402"/>
      <c r="G120" s="402"/>
      <c r="H120" s="402"/>
      <c r="I120" s="135">
        <v>101</v>
      </c>
      <c r="J120" s="260"/>
      <c r="K120" s="260"/>
      <c r="L120" s="75" t="str">
        <f t="shared" si="2"/>
        <v>-</v>
      </c>
    </row>
    <row r="121" spans="2:12" ht="12.75" customHeight="1">
      <c r="B121" s="134">
        <v>429</v>
      </c>
      <c r="C121" s="402" t="s">
        <v>820</v>
      </c>
      <c r="D121" s="402"/>
      <c r="E121" s="402"/>
      <c r="F121" s="402"/>
      <c r="G121" s="402"/>
      <c r="H121" s="402"/>
      <c r="I121" s="135">
        <v>102</v>
      </c>
      <c r="J121" s="259">
        <f>ROUND(SUM(J122:J126),2)</f>
        <v>0</v>
      </c>
      <c r="K121" s="259">
        <f>ROUND(SUM(K122:K126),2)</f>
        <v>0</v>
      </c>
      <c r="L121" s="75" t="str">
        <f t="shared" si="2"/>
        <v>-</v>
      </c>
    </row>
    <row r="122" spans="2:12">
      <c r="B122" s="134">
        <v>4291</v>
      </c>
      <c r="C122" s="402" t="s">
        <v>1778</v>
      </c>
      <c r="D122" s="402"/>
      <c r="E122" s="402"/>
      <c r="F122" s="402"/>
      <c r="G122" s="402"/>
      <c r="H122" s="402"/>
      <c r="I122" s="135">
        <v>103</v>
      </c>
      <c r="J122" s="260"/>
      <c r="K122" s="260"/>
      <c r="L122" s="75" t="str">
        <f t="shared" si="2"/>
        <v>-</v>
      </c>
    </row>
    <row r="123" spans="2:12">
      <c r="B123" s="134">
        <v>4292</v>
      </c>
      <c r="C123" s="402" t="s">
        <v>1779</v>
      </c>
      <c r="D123" s="402"/>
      <c r="E123" s="402"/>
      <c r="F123" s="402"/>
      <c r="G123" s="402"/>
      <c r="H123" s="402"/>
      <c r="I123" s="135">
        <v>104</v>
      </c>
      <c r="J123" s="260"/>
      <c r="K123" s="260"/>
      <c r="L123" s="75" t="str">
        <f>IF(J123&gt;0,IF(K123/J123&gt;=100,"&gt;&gt;100",K123/J123*100),"-")</f>
        <v>-</v>
      </c>
    </row>
    <row r="124" spans="2:12">
      <c r="B124" s="134">
        <v>4293</v>
      </c>
      <c r="C124" s="402" t="s">
        <v>1780</v>
      </c>
      <c r="D124" s="402"/>
      <c r="E124" s="402"/>
      <c r="F124" s="402"/>
      <c r="G124" s="402"/>
      <c r="H124" s="402"/>
      <c r="I124" s="135">
        <v>105</v>
      </c>
      <c r="J124" s="260"/>
      <c r="K124" s="260"/>
      <c r="L124" s="75" t="str">
        <f t="shared" si="2"/>
        <v>-</v>
      </c>
    </row>
    <row r="125" spans="2:12">
      <c r="B125" s="134">
        <v>4294</v>
      </c>
      <c r="C125" s="402" t="s">
        <v>2092</v>
      </c>
      <c r="D125" s="402"/>
      <c r="E125" s="402"/>
      <c r="F125" s="402"/>
      <c r="G125" s="402"/>
      <c r="H125" s="402"/>
      <c r="I125" s="135">
        <v>106</v>
      </c>
      <c r="J125" s="260"/>
      <c r="K125" s="260"/>
      <c r="L125" s="75" t="str">
        <f t="shared" si="2"/>
        <v>-</v>
      </c>
    </row>
    <row r="126" spans="2:12">
      <c r="B126" s="134">
        <v>4295</v>
      </c>
      <c r="C126" s="402" t="s">
        <v>2093</v>
      </c>
      <c r="D126" s="402"/>
      <c r="E126" s="402"/>
      <c r="F126" s="402"/>
      <c r="G126" s="402"/>
      <c r="H126" s="402"/>
      <c r="I126" s="135">
        <v>107</v>
      </c>
      <c r="J126" s="260"/>
      <c r="K126" s="260"/>
      <c r="L126" s="75" t="str">
        <f t="shared" si="2"/>
        <v>-</v>
      </c>
    </row>
    <row r="127" spans="2:12">
      <c r="B127" s="134">
        <v>43</v>
      </c>
      <c r="C127" s="402" t="s">
        <v>2094</v>
      </c>
      <c r="D127" s="402"/>
      <c r="E127" s="402"/>
      <c r="F127" s="402"/>
      <c r="G127" s="402"/>
      <c r="H127" s="402"/>
      <c r="I127" s="135">
        <v>108</v>
      </c>
      <c r="J127" s="260"/>
      <c r="K127" s="260"/>
      <c r="L127" s="75" t="str">
        <f>IF(J127&gt;0,IF(K127/J127&gt;=100,"&gt;&gt;100",K127/J127*100),"-")</f>
        <v>-</v>
      </c>
    </row>
    <row r="128" spans="2:12" ht="12.75" customHeight="1">
      <c r="B128" s="134">
        <v>44</v>
      </c>
      <c r="C128" s="402" t="s">
        <v>821</v>
      </c>
      <c r="D128" s="402"/>
      <c r="E128" s="402"/>
      <c r="F128" s="402"/>
      <c r="G128" s="402"/>
      <c r="H128" s="402"/>
      <c r="I128" s="135">
        <v>109</v>
      </c>
      <c r="J128" s="259">
        <f>ROUND(J129+J130+J134,2)</f>
        <v>27.32</v>
      </c>
      <c r="K128" s="259">
        <f>ROUND(K129+K130+K134,2)</f>
        <v>36.75</v>
      </c>
      <c r="L128" s="75">
        <f t="shared" si="2"/>
        <v>134.51683748169839</v>
      </c>
    </row>
    <row r="129" spans="2:12">
      <c r="B129" s="134">
        <v>441</v>
      </c>
      <c r="C129" s="402" t="s">
        <v>1422</v>
      </c>
      <c r="D129" s="402"/>
      <c r="E129" s="402"/>
      <c r="F129" s="402"/>
      <c r="G129" s="402"/>
      <c r="H129" s="402"/>
      <c r="I129" s="135">
        <v>110</v>
      </c>
      <c r="J129" s="260"/>
      <c r="K129" s="260"/>
      <c r="L129" s="75" t="str">
        <f t="shared" si="2"/>
        <v>-</v>
      </c>
    </row>
    <row r="130" spans="2:12" ht="12.75" customHeight="1">
      <c r="B130" s="134">
        <v>442</v>
      </c>
      <c r="C130" s="402" t="s">
        <v>822</v>
      </c>
      <c r="D130" s="402"/>
      <c r="E130" s="402"/>
      <c r="F130" s="402"/>
      <c r="G130" s="402"/>
      <c r="H130" s="402"/>
      <c r="I130" s="135">
        <v>111</v>
      </c>
      <c r="J130" s="259">
        <f>ROUND(SUM(J131:J133),2)</f>
        <v>0</v>
      </c>
      <c r="K130" s="259">
        <f>ROUND(SUM(K131:K133),2)</f>
        <v>0</v>
      </c>
      <c r="L130" s="75" t="str">
        <f t="shared" si="2"/>
        <v>-</v>
      </c>
    </row>
    <row r="131" spans="2:12">
      <c r="B131" s="134">
        <v>4421</v>
      </c>
      <c r="C131" s="402" t="s">
        <v>1089</v>
      </c>
      <c r="D131" s="402"/>
      <c r="E131" s="402"/>
      <c r="F131" s="402"/>
      <c r="G131" s="402"/>
      <c r="H131" s="402"/>
      <c r="I131" s="135">
        <v>112</v>
      </c>
      <c r="J131" s="260"/>
      <c r="K131" s="260"/>
      <c r="L131" s="75" t="str">
        <f t="shared" si="2"/>
        <v>-</v>
      </c>
    </row>
    <row r="132" spans="2:12">
      <c r="B132" s="134">
        <v>4422</v>
      </c>
      <c r="C132" s="402" t="s">
        <v>1090</v>
      </c>
      <c r="D132" s="402"/>
      <c r="E132" s="402"/>
      <c r="F132" s="402"/>
      <c r="G132" s="402"/>
      <c r="H132" s="402"/>
      <c r="I132" s="135">
        <v>113</v>
      </c>
      <c r="J132" s="260"/>
      <c r="K132" s="260"/>
      <c r="L132" s="75" t="str">
        <f t="shared" si="2"/>
        <v>-</v>
      </c>
    </row>
    <row r="133" spans="2:12">
      <c r="B133" s="134">
        <v>4423</v>
      </c>
      <c r="C133" s="402" t="s">
        <v>1091</v>
      </c>
      <c r="D133" s="402"/>
      <c r="E133" s="402"/>
      <c r="F133" s="402"/>
      <c r="G133" s="402"/>
      <c r="H133" s="402"/>
      <c r="I133" s="135">
        <v>114</v>
      </c>
      <c r="J133" s="260"/>
      <c r="K133" s="260"/>
      <c r="L133" s="75" t="str">
        <f t="shared" si="2"/>
        <v>-</v>
      </c>
    </row>
    <row r="134" spans="2:12" ht="12.75" customHeight="1">
      <c r="B134" s="134">
        <v>443</v>
      </c>
      <c r="C134" s="402" t="s">
        <v>823</v>
      </c>
      <c r="D134" s="402"/>
      <c r="E134" s="402"/>
      <c r="F134" s="402"/>
      <c r="G134" s="402"/>
      <c r="H134" s="402"/>
      <c r="I134" s="135">
        <v>115</v>
      </c>
      <c r="J134" s="259">
        <f>ROUND(SUM(J135:J138),2)</f>
        <v>27.32</v>
      </c>
      <c r="K134" s="259">
        <f>ROUND(SUM(K135:K138),2)</f>
        <v>36.75</v>
      </c>
      <c r="L134" s="75">
        <f t="shared" si="2"/>
        <v>134.51683748169839</v>
      </c>
    </row>
    <row r="135" spans="2:12">
      <c r="B135" s="134">
        <v>4431</v>
      </c>
      <c r="C135" s="402" t="s">
        <v>1781</v>
      </c>
      <c r="D135" s="402"/>
      <c r="E135" s="402"/>
      <c r="F135" s="402"/>
      <c r="G135" s="402"/>
      <c r="H135" s="402"/>
      <c r="I135" s="135">
        <v>116</v>
      </c>
      <c r="J135" s="260">
        <v>27.32</v>
      </c>
      <c r="K135" s="260">
        <v>36.75</v>
      </c>
      <c r="L135" s="75">
        <f t="shared" si="2"/>
        <v>134.51683748169839</v>
      </c>
    </row>
    <row r="136" spans="2:12">
      <c r="B136" s="134">
        <v>4432</v>
      </c>
      <c r="C136" s="402" t="s">
        <v>1092</v>
      </c>
      <c r="D136" s="402"/>
      <c r="E136" s="402"/>
      <c r="F136" s="402"/>
      <c r="G136" s="402"/>
      <c r="H136" s="402"/>
      <c r="I136" s="135">
        <v>117</v>
      </c>
      <c r="J136" s="260"/>
      <c r="K136" s="260"/>
      <c r="L136" s="75" t="str">
        <f t="shared" si="2"/>
        <v>-</v>
      </c>
    </row>
    <row r="137" spans="2:12">
      <c r="B137" s="134">
        <v>4433</v>
      </c>
      <c r="C137" s="402" t="s">
        <v>158</v>
      </c>
      <c r="D137" s="402"/>
      <c r="E137" s="402"/>
      <c r="F137" s="402"/>
      <c r="G137" s="402"/>
      <c r="H137" s="402"/>
      <c r="I137" s="135">
        <v>118</v>
      </c>
      <c r="J137" s="260"/>
      <c r="K137" s="260"/>
      <c r="L137" s="75" t="str">
        <f t="shared" si="2"/>
        <v>-</v>
      </c>
    </row>
    <row r="138" spans="2:12">
      <c r="B138" s="134">
        <v>4434</v>
      </c>
      <c r="C138" s="402" t="s">
        <v>159</v>
      </c>
      <c r="D138" s="402"/>
      <c r="E138" s="402"/>
      <c r="F138" s="402"/>
      <c r="G138" s="402"/>
      <c r="H138" s="402"/>
      <c r="I138" s="135">
        <v>119</v>
      </c>
      <c r="J138" s="260"/>
      <c r="K138" s="260"/>
      <c r="L138" s="75" t="str">
        <f t="shared" si="2"/>
        <v>-</v>
      </c>
    </row>
    <row r="139" spans="2:12" ht="12.75" customHeight="1">
      <c r="B139" s="134">
        <v>45</v>
      </c>
      <c r="C139" s="402" t="s">
        <v>824</v>
      </c>
      <c r="D139" s="402"/>
      <c r="E139" s="402"/>
      <c r="F139" s="402"/>
      <c r="G139" s="402"/>
      <c r="H139" s="402"/>
      <c r="I139" s="135">
        <v>120</v>
      </c>
      <c r="J139" s="259">
        <f>ROUND(J140+J144,2)</f>
        <v>0</v>
      </c>
      <c r="K139" s="259">
        <f>ROUND(K140+K144,2)</f>
        <v>0</v>
      </c>
      <c r="L139" s="75" t="str">
        <f t="shared" si="2"/>
        <v>-</v>
      </c>
    </row>
    <row r="140" spans="2:12" ht="12.75" customHeight="1">
      <c r="B140" s="134">
        <v>451</v>
      </c>
      <c r="C140" s="402" t="s">
        <v>825</v>
      </c>
      <c r="D140" s="402"/>
      <c r="E140" s="402"/>
      <c r="F140" s="402"/>
      <c r="G140" s="402"/>
      <c r="H140" s="402"/>
      <c r="I140" s="135">
        <v>121</v>
      </c>
      <c r="J140" s="259">
        <f>ROUND(SUM(J141:J143),2)</f>
        <v>0</v>
      </c>
      <c r="K140" s="259">
        <f>ROUND(SUM(K141:K143),2)</f>
        <v>0</v>
      </c>
      <c r="L140" s="75" t="str">
        <f t="shared" si="2"/>
        <v>-</v>
      </c>
    </row>
    <row r="141" spans="2:12">
      <c r="B141" s="134">
        <v>4511</v>
      </c>
      <c r="C141" s="402" t="s">
        <v>160</v>
      </c>
      <c r="D141" s="402"/>
      <c r="E141" s="402"/>
      <c r="F141" s="402"/>
      <c r="G141" s="402"/>
      <c r="H141" s="402"/>
      <c r="I141" s="135">
        <v>122</v>
      </c>
      <c r="J141" s="260"/>
      <c r="K141" s="260"/>
      <c r="L141" s="75" t="str">
        <f t="shared" si="2"/>
        <v>-</v>
      </c>
    </row>
    <row r="142" spans="2:12">
      <c r="B142" s="134">
        <v>4512</v>
      </c>
      <c r="C142" s="402" t="s">
        <v>1423</v>
      </c>
      <c r="D142" s="402"/>
      <c r="E142" s="402"/>
      <c r="F142" s="402"/>
      <c r="G142" s="402"/>
      <c r="H142" s="402"/>
      <c r="I142" s="135">
        <v>123</v>
      </c>
      <c r="J142" s="260"/>
      <c r="K142" s="260"/>
      <c r="L142" s="75" t="str">
        <f t="shared" si="2"/>
        <v>-</v>
      </c>
    </row>
    <row r="143" spans="2:12">
      <c r="B143" s="134">
        <v>4513</v>
      </c>
      <c r="C143" s="402" t="s">
        <v>826</v>
      </c>
      <c r="D143" s="402"/>
      <c r="E143" s="402"/>
      <c r="F143" s="402"/>
      <c r="G143" s="402"/>
      <c r="H143" s="402"/>
      <c r="I143" s="135">
        <v>124</v>
      </c>
      <c r="J143" s="260"/>
      <c r="K143" s="260"/>
      <c r="L143" s="75" t="str">
        <f>IF(J143&gt;0,IF(K143/J143&gt;=100,"&gt;&gt;100",K143/J143*100),"-")</f>
        <v>-</v>
      </c>
    </row>
    <row r="144" spans="2:12" ht="12.75" customHeight="1">
      <c r="B144" s="134">
        <v>452</v>
      </c>
      <c r="C144" s="402" t="s">
        <v>828</v>
      </c>
      <c r="D144" s="402"/>
      <c r="E144" s="402"/>
      <c r="F144" s="402"/>
      <c r="G144" s="402"/>
      <c r="H144" s="402"/>
      <c r="I144" s="135">
        <v>125</v>
      </c>
      <c r="J144" s="259">
        <f>ROUND(J145+J146,2)</f>
        <v>0</v>
      </c>
      <c r="K144" s="259">
        <f>ROUND(K145+K146,2)</f>
        <v>0</v>
      </c>
      <c r="L144" s="75" t="str">
        <f t="shared" si="2"/>
        <v>-</v>
      </c>
    </row>
    <row r="145" spans="2:12">
      <c r="B145" s="134">
        <v>4521</v>
      </c>
      <c r="C145" s="402" t="s">
        <v>1424</v>
      </c>
      <c r="D145" s="402"/>
      <c r="E145" s="402"/>
      <c r="F145" s="402"/>
      <c r="G145" s="402"/>
      <c r="H145" s="402"/>
      <c r="I145" s="135">
        <v>126</v>
      </c>
      <c r="J145" s="260"/>
      <c r="K145" s="260"/>
      <c r="L145" s="75" t="str">
        <f>IF(J145&gt;0,IF(K145/J145&gt;=100,"&gt;&gt;100",K145/J145*100),"-")</f>
        <v>-</v>
      </c>
    </row>
    <row r="146" spans="2:12">
      <c r="B146" s="134">
        <v>4522</v>
      </c>
      <c r="C146" s="402" t="s">
        <v>827</v>
      </c>
      <c r="D146" s="402"/>
      <c r="E146" s="402"/>
      <c r="F146" s="402"/>
      <c r="G146" s="402"/>
      <c r="H146" s="402"/>
      <c r="I146" s="135">
        <v>127</v>
      </c>
      <c r="J146" s="260"/>
      <c r="K146" s="260"/>
      <c r="L146" s="75" t="str">
        <f>IF(J146&gt;0,IF(K146/J146&gt;=100,"&gt;&gt;100",K146/J146*100),"-")</f>
        <v>-</v>
      </c>
    </row>
    <row r="147" spans="2:12" ht="12.75" customHeight="1">
      <c r="B147" s="134">
        <v>46</v>
      </c>
      <c r="C147" s="402" t="s">
        <v>829</v>
      </c>
      <c r="D147" s="402"/>
      <c r="E147" s="402"/>
      <c r="F147" s="402"/>
      <c r="G147" s="402"/>
      <c r="H147" s="402"/>
      <c r="I147" s="135">
        <v>128</v>
      </c>
      <c r="J147" s="259">
        <f>ROUND(J148+J153,2)</f>
        <v>98.75</v>
      </c>
      <c r="K147" s="259">
        <f>ROUND(K148+K153,2)</f>
        <v>128.75</v>
      </c>
      <c r="L147" s="75">
        <f t="shared" si="2"/>
        <v>130.37974683544306</v>
      </c>
    </row>
    <row r="148" spans="2:12" ht="12.75" customHeight="1">
      <c r="B148" s="134">
        <v>461</v>
      </c>
      <c r="C148" s="402" t="s">
        <v>830</v>
      </c>
      <c r="D148" s="402"/>
      <c r="E148" s="402"/>
      <c r="F148" s="402"/>
      <c r="G148" s="402"/>
      <c r="H148" s="402"/>
      <c r="I148" s="135">
        <v>129</v>
      </c>
      <c r="J148" s="259">
        <f>ROUND(SUM(J149:J152),2)</f>
        <v>0</v>
      </c>
      <c r="K148" s="259">
        <f>ROUND(SUM(K149:K152),2)</f>
        <v>0</v>
      </c>
      <c r="L148" s="75" t="str">
        <f t="shared" si="2"/>
        <v>-</v>
      </c>
    </row>
    <row r="149" spans="2:12">
      <c r="B149" s="134">
        <v>4611</v>
      </c>
      <c r="C149" s="402" t="s">
        <v>161</v>
      </c>
      <c r="D149" s="402"/>
      <c r="E149" s="402"/>
      <c r="F149" s="402"/>
      <c r="G149" s="402"/>
      <c r="H149" s="402"/>
      <c r="I149" s="135">
        <v>130</v>
      </c>
      <c r="J149" s="260"/>
      <c r="K149" s="260"/>
      <c r="L149" s="75" t="str">
        <f t="shared" si="2"/>
        <v>-</v>
      </c>
    </row>
    <row r="150" spans="2:12">
      <c r="B150" s="134">
        <v>4612</v>
      </c>
      <c r="C150" s="402" t="s">
        <v>162</v>
      </c>
      <c r="D150" s="402"/>
      <c r="E150" s="402"/>
      <c r="F150" s="402"/>
      <c r="G150" s="402"/>
      <c r="H150" s="402"/>
      <c r="I150" s="135">
        <v>131</v>
      </c>
      <c r="J150" s="260"/>
      <c r="K150" s="260"/>
      <c r="L150" s="75" t="str">
        <f t="shared" si="2"/>
        <v>-</v>
      </c>
    </row>
    <row r="151" spans="2:12">
      <c r="B151" s="134">
        <v>4613</v>
      </c>
      <c r="C151" s="402" t="s">
        <v>1425</v>
      </c>
      <c r="D151" s="402"/>
      <c r="E151" s="402"/>
      <c r="F151" s="402"/>
      <c r="G151" s="402"/>
      <c r="H151" s="402"/>
      <c r="I151" s="135">
        <v>132</v>
      </c>
      <c r="J151" s="260"/>
      <c r="K151" s="260"/>
      <c r="L151" s="75" t="str">
        <f t="shared" si="2"/>
        <v>-</v>
      </c>
    </row>
    <row r="152" spans="2:12">
      <c r="B152" s="134">
        <v>4614</v>
      </c>
      <c r="C152" s="402" t="s">
        <v>163</v>
      </c>
      <c r="D152" s="402"/>
      <c r="E152" s="402"/>
      <c r="F152" s="402"/>
      <c r="G152" s="402"/>
      <c r="H152" s="402"/>
      <c r="I152" s="135">
        <v>133</v>
      </c>
      <c r="J152" s="260"/>
      <c r="K152" s="260"/>
      <c r="L152" s="75" t="str">
        <f t="shared" si="2"/>
        <v>-</v>
      </c>
    </row>
    <row r="153" spans="2:12" ht="12.75" customHeight="1">
      <c r="B153" s="134">
        <v>462</v>
      </c>
      <c r="C153" s="402" t="s">
        <v>831</v>
      </c>
      <c r="D153" s="402"/>
      <c r="E153" s="402"/>
      <c r="F153" s="402"/>
      <c r="G153" s="402"/>
      <c r="H153" s="402"/>
      <c r="I153" s="135">
        <v>134</v>
      </c>
      <c r="J153" s="259">
        <f>ROUND(SUM(J154:J157),2)</f>
        <v>98.75</v>
      </c>
      <c r="K153" s="259">
        <f>ROUND(SUM(K154:K157),2)</f>
        <v>128.75</v>
      </c>
      <c r="L153" s="75">
        <f t="shared" si="2"/>
        <v>130.37974683544306</v>
      </c>
    </row>
    <row r="154" spans="2:12">
      <c r="B154" s="134">
        <v>4621</v>
      </c>
      <c r="C154" s="402" t="s">
        <v>1732</v>
      </c>
      <c r="D154" s="402"/>
      <c r="E154" s="402"/>
      <c r="F154" s="402"/>
      <c r="G154" s="402"/>
      <c r="H154" s="402"/>
      <c r="I154" s="135">
        <v>135</v>
      </c>
      <c r="J154" s="260"/>
      <c r="K154" s="260"/>
      <c r="L154" s="75" t="str">
        <f t="shared" si="2"/>
        <v>-</v>
      </c>
    </row>
    <row r="155" spans="2:12">
      <c r="B155" s="134">
        <v>4622</v>
      </c>
      <c r="C155" s="402" t="s">
        <v>1733</v>
      </c>
      <c r="D155" s="402"/>
      <c r="E155" s="402"/>
      <c r="F155" s="402"/>
      <c r="G155" s="402"/>
      <c r="H155" s="402"/>
      <c r="I155" s="135">
        <v>136</v>
      </c>
      <c r="J155" s="260"/>
      <c r="K155" s="260"/>
      <c r="L155" s="75" t="str">
        <f>IF(J155&gt;0,IF(K155/J155&gt;=100,"&gt;&gt;100",K155/J155*100),"-")</f>
        <v>-</v>
      </c>
    </row>
    <row r="156" spans="2:12">
      <c r="B156" s="134">
        <v>4623</v>
      </c>
      <c r="C156" s="402" t="s">
        <v>1426</v>
      </c>
      <c r="D156" s="402"/>
      <c r="E156" s="402"/>
      <c r="F156" s="402"/>
      <c r="G156" s="402"/>
      <c r="H156" s="402"/>
      <c r="I156" s="135">
        <v>137</v>
      </c>
      <c r="J156" s="260"/>
      <c r="K156" s="260"/>
      <c r="L156" s="75" t="str">
        <f>IF(J156&gt;0,IF(K156/J156&gt;=100,"&gt;&gt;100",K156/J156*100),"-")</f>
        <v>-</v>
      </c>
    </row>
    <row r="157" spans="2:12">
      <c r="B157" s="134">
        <v>4624</v>
      </c>
      <c r="C157" s="402" t="s">
        <v>1734</v>
      </c>
      <c r="D157" s="402"/>
      <c r="E157" s="402"/>
      <c r="F157" s="402"/>
      <c r="G157" s="402"/>
      <c r="H157" s="402"/>
      <c r="I157" s="135">
        <v>138</v>
      </c>
      <c r="J157" s="260">
        <v>98.75</v>
      </c>
      <c r="K157" s="260">
        <v>128.75</v>
      </c>
      <c r="L157" s="75">
        <f>IF(J157&gt;0,IF(K157/J157&gt;=100,"&gt;&gt;100",K157/J157*100),"-")</f>
        <v>130.37974683544306</v>
      </c>
    </row>
    <row r="158" spans="2:12" ht="12.75" customHeight="1">
      <c r="B158" s="134">
        <v>47</v>
      </c>
      <c r="C158" s="402" t="s">
        <v>832</v>
      </c>
      <c r="D158" s="402"/>
      <c r="E158" s="402"/>
      <c r="F158" s="402"/>
      <c r="G158" s="402"/>
      <c r="H158" s="402"/>
      <c r="I158" s="135">
        <v>139</v>
      </c>
      <c r="J158" s="259">
        <f>ROUND(SUM(J159:J162),2)</f>
        <v>0</v>
      </c>
      <c r="K158" s="259">
        <f>ROUND(SUM(K159:K162),2)</f>
        <v>0</v>
      </c>
      <c r="L158" s="75" t="str">
        <f>IF(J158&gt;0,IF(K158/J158&gt;=100,"&gt;&gt;100",K158/J158*100),"-")</f>
        <v>-</v>
      </c>
    </row>
    <row r="159" spans="2:12" ht="12.75" customHeight="1">
      <c r="B159" s="134">
        <v>4711</v>
      </c>
      <c r="C159" s="402" t="s">
        <v>1356</v>
      </c>
      <c r="D159" s="402"/>
      <c r="E159" s="402"/>
      <c r="F159" s="402"/>
      <c r="G159" s="402"/>
      <c r="H159" s="402"/>
      <c r="I159" s="135">
        <v>140</v>
      </c>
      <c r="J159" s="260"/>
      <c r="K159" s="260"/>
      <c r="L159" s="75" t="str">
        <f t="shared" si="2"/>
        <v>-</v>
      </c>
    </row>
    <row r="160" spans="2:12" ht="12.75" customHeight="1">
      <c r="B160" s="134">
        <v>4712</v>
      </c>
      <c r="C160" s="402" t="s">
        <v>1357</v>
      </c>
      <c r="D160" s="402"/>
      <c r="E160" s="402"/>
      <c r="F160" s="402"/>
      <c r="G160" s="402"/>
      <c r="H160" s="402"/>
      <c r="I160" s="135">
        <v>141</v>
      </c>
      <c r="J160" s="260"/>
      <c r="K160" s="260"/>
      <c r="L160" s="75" t="str">
        <f t="shared" si="2"/>
        <v>-</v>
      </c>
    </row>
    <row r="161" spans="2:12" ht="12.75" customHeight="1">
      <c r="B161" s="134">
        <v>4713</v>
      </c>
      <c r="C161" s="402" t="s">
        <v>583</v>
      </c>
      <c r="D161" s="402"/>
      <c r="E161" s="402"/>
      <c r="F161" s="402"/>
      <c r="G161" s="402"/>
      <c r="H161" s="402"/>
      <c r="I161" s="135">
        <v>142</v>
      </c>
      <c r="J161" s="260"/>
      <c r="K161" s="260"/>
      <c r="L161" s="75" t="str">
        <f>IF(J161&gt;0,IF(K161/J161&gt;=100,"&gt;&gt;100",K161/J161*100),"-")</f>
        <v>-</v>
      </c>
    </row>
    <row r="162" spans="2:12" ht="12.75" customHeight="1">
      <c r="B162" s="134">
        <v>4714</v>
      </c>
      <c r="C162" s="402" t="s">
        <v>584</v>
      </c>
      <c r="D162" s="402"/>
      <c r="E162" s="402"/>
      <c r="F162" s="402"/>
      <c r="G162" s="402"/>
      <c r="H162" s="402"/>
      <c r="I162" s="135">
        <v>143</v>
      </c>
      <c r="J162" s="260"/>
      <c r="K162" s="260"/>
      <c r="L162" s="75" t="str">
        <f>IF(J162&gt;0,IF(K162/J162&gt;=100,"&gt;&gt;100",K162/J162*100),"-")</f>
        <v>-</v>
      </c>
    </row>
    <row r="163" spans="2:12">
      <c r="B163" s="134"/>
      <c r="C163" s="402" t="s">
        <v>946</v>
      </c>
      <c r="D163" s="402"/>
      <c r="E163" s="402"/>
      <c r="F163" s="402"/>
      <c r="G163" s="402"/>
      <c r="H163" s="402"/>
      <c r="I163" s="135">
        <v>144</v>
      </c>
      <c r="J163" s="260"/>
      <c r="K163" s="260"/>
      <c r="L163" s="75" t="str">
        <f t="shared" si="2"/>
        <v>-</v>
      </c>
    </row>
    <row r="164" spans="2:12">
      <c r="B164" s="134"/>
      <c r="C164" s="402" t="s">
        <v>947</v>
      </c>
      <c r="D164" s="402"/>
      <c r="E164" s="402"/>
      <c r="F164" s="402"/>
      <c r="G164" s="402"/>
      <c r="H164" s="402"/>
      <c r="I164" s="135">
        <v>145</v>
      </c>
      <c r="J164" s="260"/>
      <c r="K164" s="260"/>
      <c r="L164" s="75" t="str">
        <f t="shared" si="2"/>
        <v>-</v>
      </c>
    </row>
    <row r="165" spans="2:12" ht="12.75" customHeight="1">
      <c r="B165" s="134"/>
      <c r="C165" s="402" t="s">
        <v>585</v>
      </c>
      <c r="D165" s="402"/>
      <c r="E165" s="402"/>
      <c r="F165" s="402"/>
      <c r="G165" s="402"/>
      <c r="H165" s="402"/>
      <c r="I165" s="135">
        <v>146</v>
      </c>
      <c r="J165" s="259">
        <f>ROUND(IF(J164&gt;=J163,J164-J163,0),2)</f>
        <v>0</v>
      </c>
      <c r="K165" s="259">
        <f>ROUND(IF(K164&gt;=K163,K164-K163,0),2)</f>
        <v>0</v>
      </c>
      <c r="L165" s="75" t="str">
        <f t="shared" si="2"/>
        <v>-</v>
      </c>
    </row>
    <row r="166" spans="2:12" ht="12.75" customHeight="1">
      <c r="B166" s="134"/>
      <c r="C166" s="402" t="s">
        <v>586</v>
      </c>
      <c r="D166" s="402"/>
      <c r="E166" s="402"/>
      <c r="F166" s="402"/>
      <c r="G166" s="402"/>
      <c r="H166" s="402"/>
      <c r="I166" s="135">
        <v>147</v>
      </c>
      <c r="J166" s="259">
        <f>ROUND(IF(J163&gt;=J164,J163-J164,0),2)</f>
        <v>0</v>
      </c>
      <c r="K166" s="259">
        <f>ROUND(IF(K163&gt;=K164,K163-K164,0),2)</f>
        <v>0</v>
      </c>
      <c r="L166" s="75" t="str">
        <f t="shared" si="2"/>
        <v>-</v>
      </c>
    </row>
    <row r="167" spans="2:12" ht="12.75" customHeight="1">
      <c r="B167" s="134"/>
      <c r="C167" s="402" t="s">
        <v>587</v>
      </c>
      <c r="D167" s="402"/>
      <c r="E167" s="402"/>
      <c r="F167" s="402"/>
      <c r="G167" s="402"/>
      <c r="H167" s="402"/>
      <c r="I167" s="135">
        <v>148</v>
      </c>
      <c r="J167" s="259">
        <f>ROUND(J73-J165+J166,2)</f>
        <v>232.13</v>
      </c>
      <c r="K167" s="259">
        <f>ROUND(K73-K165+K166,2)</f>
        <v>241.46</v>
      </c>
      <c r="L167" s="75">
        <f t="shared" si="2"/>
        <v>104.01929953043553</v>
      </c>
    </row>
    <row r="168" spans="2:12" ht="12.75" customHeight="1">
      <c r="B168" s="134"/>
      <c r="C168" s="402" t="s">
        <v>588</v>
      </c>
      <c r="D168" s="402"/>
      <c r="E168" s="402"/>
      <c r="F168" s="402"/>
      <c r="G168" s="402"/>
      <c r="H168" s="402"/>
      <c r="I168" s="135">
        <v>149</v>
      </c>
      <c r="J168" s="259">
        <f>ROUND(IF(J19&gt;=J167,J19-J167,0),2)</f>
        <v>906.51</v>
      </c>
      <c r="K168" s="259">
        <f>ROUND(IF(K19&gt;=K167,K19-K167,0),2)</f>
        <v>10107.52</v>
      </c>
      <c r="L168" s="75">
        <f t="shared" si="2"/>
        <v>1114.9926641735888</v>
      </c>
    </row>
    <row r="169" spans="2:12" ht="12.75" customHeight="1">
      <c r="B169" s="134"/>
      <c r="C169" s="402" t="s">
        <v>589</v>
      </c>
      <c r="D169" s="402"/>
      <c r="E169" s="402"/>
      <c r="F169" s="402"/>
      <c r="G169" s="402"/>
      <c r="H169" s="402"/>
      <c r="I169" s="135">
        <v>150</v>
      </c>
      <c r="J169" s="259">
        <f>ROUND(IF(J167&gt;=J19,J167-J19,0),2)</f>
        <v>0</v>
      </c>
      <c r="K169" s="259">
        <f>ROUND(IF(K167&gt;=K19,K167-K19,0),2)</f>
        <v>0</v>
      </c>
      <c r="L169" s="75" t="str">
        <f t="shared" si="2"/>
        <v>-</v>
      </c>
    </row>
    <row r="170" spans="2:12">
      <c r="B170" s="134">
        <v>5221</v>
      </c>
      <c r="C170" s="402" t="s">
        <v>1735</v>
      </c>
      <c r="D170" s="402"/>
      <c r="E170" s="402"/>
      <c r="F170" s="402"/>
      <c r="G170" s="402"/>
      <c r="H170" s="402"/>
      <c r="I170" s="135">
        <v>151</v>
      </c>
      <c r="J170" s="260"/>
      <c r="K170" s="260"/>
      <c r="L170" s="75" t="str">
        <f t="shared" si="2"/>
        <v>-</v>
      </c>
    </row>
    <row r="171" spans="2:12">
      <c r="B171" s="134">
        <v>5222</v>
      </c>
      <c r="C171" s="402" t="s">
        <v>1427</v>
      </c>
      <c r="D171" s="402"/>
      <c r="E171" s="402"/>
      <c r="F171" s="402"/>
      <c r="G171" s="402"/>
      <c r="H171" s="402"/>
      <c r="I171" s="135">
        <v>152</v>
      </c>
      <c r="J171" s="260"/>
      <c r="K171" s="260"/>
      <c r="L171" s="75" t="str">
        <f t="shared" si="2"/>
        <v>-</v>
      </c>
    </row>
    <row r="172" spans="2:12">
      <c r="B172" s="134"/>
      <c r="C172" s="402" t="s">
        <v>1401</v>
      </c>
      <c r="D172" s="402"/>
      <c r="E172" s="402"/>
      <c r="F172" s="402"/>
      <c r="G172" s="402"/>
      <c r="H172" s="402"/>
      <c r="I172" s="135">
        <v>153</v>
      </c>
      <c r="J172" s="260"/>
      <c r="K172" s="260"/>
      <c r="L172" s="75" t="str">
        <f>IF(J172&gt;0,IF(K172/J172&gt;=100,"&gt;&gt;100",K172/J172*100),"-")</f>
        <v>-</v>
      </c>
    </row>
    <row r="173" spans="2:12" ht="12.75" customHeight="1">
      <c r="B173" s="134"/>
      <c r="C173" s="402" t="s">
        <v>590</v>
      </c>
      <c r="D173" s="402"/>
      <c r="E173" s="402"/>
      <c r="F173" s="402"/>
      <c r="G173" s="402"/>
      <c r="H173" s="402"/>
      <c r="I173" s="135">
        <v>154</v>
      </c>
      <c r="J173" s="259">
        <f>ROUND(IF(J168+J170-J169-J171-J172&gt;=0,J168+J170-J169-J171-J172,0),2)</f>
        <v>906.51</v>
      </c>
      <c r="K173" s="259">
        <f>ROUND(IF(K168+K170-K169-K171-K172&gt;=0,K168+K170-K169-K171-K172,0),2)</f>
        <v>10107.52</v>
      </c>
      <c r="L173" s="75">
        <f t="shared" si="2"/>
        <v>1114.9926641735888</v>
      </c>
    </row>
    <row r="174" spans="2:12" ht="12.75" customHeight="1">
      <c r="B174" s="136"/>
      <c r="C174" s="402" t="s">
        <v>4</v>
      </c>
      <c r="D174" s="402"/>
      <c r="E174" s="402"/>
      <c r="F174" s="402"/>
      <c r="G174" s="402"/>
      <c r="H174" s="402"/>
      <c r="I174" s="135">
        <v>155</v>
      </c>
      <c r="J174" s="262">
        <f>ROUND(IF(J169+J171-J168-J170+J172&gt;=0,J169+J171-J168-J170+J172,0),2)</f>
        <v>0</v>
      </c>
      <c r="K174" s="262">
        <f>ROUND(IF(K169+K171-K168-K170+K172&gt;=0,K169+K171-K168-K170+K172,0),2)</f>
        <v>0</v>
      </c>
      <c r="L174" s="76" t="str">
        <f>IF(J174&gt;0,IF(K174/J174&gt;=100,"&gt;&gt;100",K174/J174*100),"-")</f>
        <v>-</v>
      </c>
    </row>
    <row r="175" spans="2:12">
      <c r="B175" s="407" t="s">
        <v>952</v>
      </c>
      <c r="C175" s="408"/>
      <c r="D175" s="408"/>
      <c r="E175" s="408"/>
      <c r="F175" s="408"/>
      <c r="G175" s="408"/>
      <c r="H175" s="408"/>
      <c r="I175" s="408"/>
      <c r="J175" s="408"/>
      <c r="K175" s="408"/>
      <c r="L175" s="409"/>
    </row>
    <row r="176" spans="2:12">
      <c r="B176" s="132">
        <v>11</v>
      </c>
      <c r="C176" s="410" t="s">
        <v>1736</v>
      </c>
      <c r="D176" s="410"/>
      <c r="E176" s="410"/>
      <c r="F176" s="410"/>
      <c r="G176" s="410"/>
      <c r="H176" s="410"/>
      <c r="I176" s="133">
        <v>156</v>
      </c>
      <c r="J176" s="263">
        <v>3745.14</v>
      </c>
      <c r="K176" s="263">
        <v>2413.16</v>
      </c>
      <c r="L176" s="74">
        <f t="shared" ref="L176:L181" si="3">IF(J176&gt;0,IF(K176/J176&gt;=100,"&gt;&gt;100",K176/J176*100),"-")</f>
        <v>64.434440368050332</v>
      </c>
    </row>
    <row r="177" spans="2:12">
      <c r="B177" s="138" t="s">
        <v>1737</v>
      </c>
      <c r="C177" s="402" t="s">
        <v>1073</v>
      </c>
      <c r="D177" s="402"/>
      <c r="E177" s="402"/>
      <c r="F177" s="402"/>
      <c r="G177" s="402"/>
      <c r="H177" s="402"/>
      <c r="I177" s="135">
        <v>157</v>
      </c>
      <c r="J177" s="260"/>
      <c r="K177" s="260">
        <v>9312.17</v>
      </c>
      <c r="L177" s="75" t="str">
        <f t="shared" si="3"/>
        <v>-</v>
      </c>
    </row>
    <row r="178" spans="2:12">
      <c r="B178" s="138" t="s">
        <v>331</v>
      </c>
      <c r="C178" s="402" t="s">
        <v>332</v>
      </c>
      <c r="D178" s="402"/>
      <c r="E178" s="402"/>
      <c r="F178" s="402"/>
      <c r="G178" s="402"/>
      <c r="H178" s="402"/>
      <c r="I178" s="135">
        <v>158</v>
      </c>
      <c r="J178" s="260"/>
      <c r="K178" s="260">
        <v>2607.5700000000002</v>
      </c>
      <c r="L178" s="75" t="str">
        <f t="shared" si="3"/>
        <v>-</v>
      </c>
    </row>
    <row r="179" spans="2:12" ht="12.75" customHeight="1">
      <c r="B179" s="134">
        <v>11</v>
      </c>
      <c r="C179" s="405" t="s">
        <v>5</v>
      </c>
      <c r="D179" s="405"/>
      <c r="E179" s="405"/>
      <c r="F179" s="405"/>
      <c r="G179" s="405"/>
      <c r="H179" s="406"/>
      <c r="I179" s="135">
        <v>159</v>
      </c>
      <c r="J179" s="259">
        <f>ROUND(J176+J177-J178,2)</f>
        <v>3745.14</v>
      </c>
      <c r="K179" s="259">
        <f>ROUND(K176+K177-K178,2)</f>
        <v>9117.76</v>
      </c>
      <c r="L179" s="75">
        <f t="shared" si="3"/>
        <v>243.45578536449906</v>
      </c>
    </row>
    <row r="180" spans="2:12">
      <c r="B180" s="264"/>
      <c r="C180" s="404" t="s">
        <v>1428</v>
      </c>
      <c r="D180" s="404"/>
      <c r="E180" s="404"/>
      <c r="F180" s="404"/>
      <c r="G180" s="404"/>
      <c r="H180" s="404"/>
      <c r="I180" s="265">
        <v>160</v>
      </c>
      <c r="J180" s="266"/>
      <c r="K180" s="266"/>
      <c r="L180" s="267" t="str">
        <f t="shared" si="3"/>
        <v>-</v>
      </c>
    </row>
    <row r="181" spans="2:12">
      <c r="B181" s="264"/>
      <c r="C181" s="404" t="s">
        <v>1429</v>
      </c>
      <c r="D181" s="404"/>
      <c r="E181" s="404"/>
      <c r="F181" s="404"/>
      <c r="G181" s="404"/>
      <c r="H181" s="404"/>
      <c r="I181" s="265">
        <v>161</v>
      </c>
      <c r="J181" s="266"/>
      <c r="K181" s="266"/>
      <c r="L181" s="267" t="str">
        <f t="shared" si="3"/>
        <v>-</v>
      </c>
    </row>
    <row r="182" spans="2:12">
      <c r="B182" s="264"/>
      <c r="C182" s="404" t="s">
        <v>971</v>
      </c>
      <c r="D182" s="404"/>
      <c r="E182" s="404"/>
      <c r="F182" s="404"/>
      <c r="G182" s="404"/>
      <c r="H182" s="404"/>
      <c r="I182" s="265">
        <v>162</v>
      </c>
      <c r="J182" s="266"/>
      <c r="K182" s="266"/>
      <c r="L182" s="267" t="str">
        <f>IF(J182&gt;0,IF(K182/J182&gt;=100,"&gt;&gt;100",K182/J182*100),"-")</f>
        <v>-</v>
      </c>
    </row>
    <row r="183" spans="2:12">
      <c r="B183" s="268"/>
      <c r="C183" s="403" t="s">
        <v>972</v>
      </c>
      <c r="D183" s="403"/>
      <c r="E183" s="403"/>
      <c r="F183" s="403"/>
      <c r="G183" s="403"/>
      <c r="H183" s="403"/>
      <c r="I183" s="269">
        <v>163</v>
      </c>
      <c r="J183" s="270"/>
      <c r="K183" s="270"/>
      <c r="L183" s="271" t="str">
        <f>IF(J183&gt;0,IF(K183/J183&gt;=100,"&gt;&gt;100",K183/J183*100),"-")</f>
        <v>-</v>
      </c>
    </row>
    <row r="184" spans="2:12">
      <c r="B184" s="450" t="s">
        <v>1430</v>
      </c>
      <c r="C184" s="451"/>
      <c r="D184" s="451"/>
      <c r="E184" s="451"/>
      <c r="F184" s="451"/>
      <c r="G184" s="451"/>
      <c r="H184" s="452"/>
      <c r="I184" s="460" t="s">
        <v>941</v>
      </c>
      <c r="J184" s="460" t="s">
        <v>1431</v>
      </c>
      <c r="K184" s="463"/>
      <c r="L184" s="464" t="s">
        <v>680</v>
      </c>
    </row>
    <row r="185" spans="2:12" ht="20.399999999999999">
      <c r="B185" s="453"/>
      <c r="C185" s="454"/>
      <c r="D185" s="454"/>
      <c r="E185" s="454"/>
      <c r="F185" s="454"/>
      <c r="G185" s="454"/>
      <c r="H185" s="455"/>
      <c r="I185" s="461"/>
      <c r="J185" s="77" t="s">
        <v>1432</v>
      </c>
      <c r="K185" s="78" t="s">
        <v>1433</v>
      </c>
      <c r="L185" s="465"/>
    </row>
    <row r="186" spans="2:12">
      <c r="B186" s="132" t="s">
        <v>602</v>
      </c>
      <c r="C186" s="410" t="s">
        <v>1434</v>
      </c>
      <c r="D186" s="410"/>
      <c r="E186" s="410"/>
      <c r="F186" s="410"/>
      <c r="G186" s="410"/>
      <c r="H186" s="410"/>
      <c r="I186" s="133">
        <v>164</v>
      </c>
      <c r="J186" s="263"/>
      <c r="K186" s="263"/>
      <c r="L186" s="74" t="str">
        <f t="shared" ref="L186:L194" si="4">IF(J186&gt;0,IF(K186/J186&gt;=100,"&gt;&gt;100",K186/J186*100),"-")</f>
        <v>-</v>
      </c>
    </row>
    <row r="187" spans="2:12">
      <c r="B187" s="134" t="s">
        <v>603</v>
      </c>
      <c r="C187" s="402" t="s">
        <v>1435</v>
      </c>
      <c r="D187" s="402"/>
      <c r="E187" s="402"/>
      <c r="F187" s="402"/>
      <c r="G187" s="402"/>
      <c r="H187" s="402"/>
      <c r="I187" s="135">
        <v>165</v>
      </c>
      <c r="J187" s="260"/>
      <c r="K187" s="260"/>
      <c r="L187" s="75" t="str">
        <f t="shared" si="4"/>
        <v>-</v>
      </c>
    </row>
    <row r="188" spans="2:12">
      <c r="B188" s="134" t="s">
        <v>604</v>
      </c>
      <c r="C188" s="402" t="s">
        <v>1436</v>
      </c>
      <c r="D188" s="402"/>
      <c r="E188" s="402"/>
      <c r="F188" s="402"/>
      <c r="G188" s="402"/>
      <c r="H188" s="402"/>
      <c r="I188" s="135">
        <v>166</v>
      </c>
      <c r="J188" s="260"/>
      <c r="K188" s="260"/>
      <c r="L188" s="75" t="str">
        <f t="shared" si="4"/>
        <v>-</v>
      </c>
    </row>
    <row r="189" spans="2:12">
      <c r="B189" s="134" t="s">
        <v>605</v>
      </c>
      <c r="C189" s="402" t="s">
        <v>1437</v>
      </c>
      <c r="D189" s="402"/>
      <c r="E189" s="402"/>
      <c r="F189" s="402"/>
      <c r="G189" s="402"/>
      <c r="H189" s="402"/>
      <c r="I189" s="135">
        <v>167</v>
      </c>
      <c r="J189" s="260"/>
      <c r="K189" s="260"/>
      <c r="L189" s="75" t="str">
        <f t="shared" si="4"/>
        <v>-</v>
      </c>
    </row>
    <row r="190" spans="2:12">
      <c r="B190" s="134" t="s">
        <v>606</v>
      </c>
      <c r="C190" s="402" t="s">
        <v>1438</v>
      </c>
      <c r="D190" s="402"/>
      <c r="E190" s="402"/>
      <c r="F190" s="402"/>
      <c r="G190" s="402"/>
      <c r="H190" s="402"/>
      <c r="I190" s="135">
        <v>168</v>
      </c>
      <c r="J190" s="260"/>
      <c r="K190" s="260"/>
      <c r="L190" s="75" t="str">
        <f t="shared" si="4"/>
        <v>-</v>
      </c>
    </row>
    <row r="191" spans="2:12">
      <c r="B191" s="136" t="s">
        <v>607</v>
      </c>
      <c r="C191" s="482" t="s">
        <v>1439</v>
      </c>
      <c r="D191" s="482"/>
      <c r="E191" s="482"/>
      <c r="F191" s="482"/>
      <c r="G191" s="482"/>
      <c r="H191" s="482"/>
      <c r="I191" s="137">
        <v>169</v>
      </c>
      <c r="J191" s="261"/>
      <c r="K191" s="261"/>
      <c r="L191" s="76" t="str">
        <f t="shared" si="4"/>
        <v>-</v>
      </c>
    </row>
    <row r="192" spans="2:12" ht="30.6">
      <c r="B192" s="447" t="s">
        <v>996</v>
      </c>
      <c r="C192" s="448"/>
      <c r="D192" s="448"/>
      <c r="E192" s="448"/>
      <c r="F192" s="448"/>
      <c r="G192" s="448"/>
      <c r="H192" s="449"/>
      <c r="I192" s="79" t="s">
        <v>941</v>
      </c>
      <c r="J192" s="80" t="s">
        <v>677</v>
      </c>
      <c r="K192" s="81" t="s">
        <v>678</v>
      </c>
      <c r="L192" s="82" t="s">
        <v>680</v>
      </c>
    </row>
    <row r="193" spans="2:12">
      <c r="B193" s="132"/>
      <c r="C193" s="410" t="s">
        <v>679</v>
      </c>
      <c r="D193" s="410"/>
      <c r="E193" s="410"/>
      <c r="F193" s="410"/>
      <c r="G193" s="410"/>
      <c r="H193" s="410"/>
      <c r="I193" s="133">
        <v>170</v>
      </c>
      <c r="J193" s="263"/>
      <c r="K193" s="263"/>
      <c r="L193" s="74" t="str">
        <f t="shared" si="4"/>
        <v>-</v>
      </c>
    </row>
    <row r="194" spans="2:12" ht="12.75" customHeight="1">
      <c r="B194" s="136"/>
      <c r="C194" s="467" t="s">
        <v>330</v>
      </c>
      <c r="D194" s="468"/>
      <c r="E194" s="468"/>
      <c r="F194" s="468"/>
      <c r="G194" s="468"/>
      <c r="H194" s="469"/>
      <c r="I194" s="137">
        <v>171</v>
      </c>
      <c r="J194" s="262">
        <f>ROUND(SUM(J180:J183,J186:J191,J193),2)</f>
        <v>0</v>
      </c>
      <c r="K194" s="262">
        <f>ROUND(SUM(K180:K183,K186:K191,K193),2)</f>
        <v>0</v>
      </c>
      <c r="L194" s="76" t="str">
        <f t="shared" si="4"/>
        <v>-</v>
      </c>
    </row>
    <row r="195" spans="2:12" s="111" customFormat="1" ht="13.8"/>
    <row r="196" spans="2:12" s="111" customFormat="1" ht="13.8">
      <c r="B196" s="470"/>
      <c r="C196" s="470"/>
      <c r="D196" s="470"/>
      <c r="E196" s="471"/>
      <c r="F196" s="471"/>
      <c r="G196" s="471"/>
      <c r="H196" s="471"/>
      <c r="I196" s="112"/>
      <c r="J196" s="445" t="s">
        <v>1839</v>
      </c>
      <c r="K196" s="445"/>
      <c r="L196" s="445"/>
    </row>
    <row r="197" spans="2:12" s="111" customFormat="1" ht="13.8">
      <c r="B197" s="98"/>
      <c r="C197" s="98"/>
      <c r="D197" s="98"/>
      <c r="E197" s="97"/>
      <c r="F197" s="97"/>
      <c r="G197" s="97"/>
      <c r="H197" s="97"/>
      <c r="I197" s="97"/>
      <c r="J197" s="97"/>
      <c r="K197" s="99"/>
      <c r="L197" s="97"/>
    </row>
    <row r="198" spans="2:12" s="111" customFormat="1" ht="14.4" thickBot="1">
      <c r="B198" s="151" t="s">
        <v>987</v>
      </c>
      <c r="C198" s="151"/>
      <c r="D198" s="466" t="str">
        <f>IF(RefStr!N4=1,IF(RefStr!D39&lt;&gt;"",RefStr!D39,""),"")</f>
        <v>BAKALE NKOLA</v>
      </c>
      <c r="E198" s="466"/>
      <c r="F198" s="466"/>
      <c r="G198" s="466"/>
      <c r="H198" s="466"/>
      <c r="I198" s="153"/>
      <c r="J198" s="462"/>
      <c r="K198" s="462"/>
      <c r="L198" s="462"/>
    </row>
    <row r="199" spans="2:12" s="111" customFormat="1" ht="14.4" thickBot="1">
      <c r="B199" s="457" t="s">
        <v>988</v>
      </c>
      <c r="C199" s="457"/>
      <c r="D199" s="197">
        <f>IF(RefStr!N4=1,IF(RefStr!D41&lt;&gt;"",RefStr!D41,""),"")</f>
        <v>45848</v>
      </c>
      <c r="E199" s="156"/>
      <c r="F199" s="156"/>
      <c r="G199" s="156"/>
      <c r="H199" s="157"/>
      <c r="I199" s="158"/>
      <c r="J199" s="158"/>
      <c r="K199" s="159"/>
      <c r="L199" s="158"/>
    </row>
    <row r="200" spans="2:12" s="111" customFormat="1" ht="14.4" thickBot="1">
      <c r="B200" s="472" t="s">
        <v>778</v>
      </c>
      <c r="C200" s="472"/>
      <c r="D200" s="152" t="str">
        <f>IF(RefStr!N4=1,IF(RefStr!D43&lt;&gt;"",RefStr!D43,""),"")</f>
        <v>VESNA AMANČIĆ</v>
      </c>
      <c r="E200" s="152"/>
      <c r="F200" s="152"/>
      <c r="G200" s="152"/>
      <c r="H200" s="151"/>
      <c r="I200" s="151"/>
      <c r="J200" s="151"/>
      <c r="K200" s="151"/>
      <c r="L200" s="151"/>
    </row>
    <row r="201" spans="2:12" s="111" customFormat="1" ht="14.4" thickBot="1">
      <c r="B201" s="457" t="s">
        <v>779</v>
      </c>
      <c r="C201" s="457"/>
      <c r="D201" s="458" t="str">
        <f>IF(RefStr!N4=1,IF(RefStr!D45&lt;&gt;"",RefStr!D45,""),"")</f>
        <v>047600882</v>
      </c>
      <c r="E201" s="458"/>
      <c r="F201" s="151"/>
      <c r="G201" s="160"/>
      <c r="H201" s="160"/>
      <c r="I201" s="160"/>
      <c r="J201" s="160"/>
      <c r="K201" s="160"/>
      <c r="L201" s="160"/>
    </row>
    <row r="202" spans="2:12" s="111" customFormat="1" ht="14.4" thickBot="1">
      <c r="B202" s="457" t="s">
        <v>488</v>
      </c>
      <c r="C202" s="457"/>
      <c r="D202" s="459" t="str">
        <f>IF(RefStr!N4=1,IF(RefStr!D47&lt;&gt;"",RefStr!D47,""),"")</f>
        <v>047600882</v>
      </c>
      <c r="E202" s="459"/>
      <c r="F202" s="161"/>
      <c r="G202" s="161"/>
      <c r="H202" s="161"/>
      <c r="I202" s="161"/>
      <c r="J202" s="161"/>
      <c r="K202" s="160"/>
      <c r="L202" s="160"/>
    </row>
    <row r="203" spans="2:12" s="111" customFormat="1" ht="14.4" thickBot="1">
      <c r="B203" s="457" t="s">
        <v>780</v>
      </c>
      <c r="C203" s="457"/>
      <c r="D203" s="456" t="str">
        <f>IF(RefStr!N4=1,IF(RefStr!D49&lt;&gt;"",RefStr!D49,""),"")</f>
        <v>nv-line@ka.t-com.hr</v>
      </c>
      <c r="E203" s="456"/>
      <c r="F203" s="456"/>
      <c r="G203" s="456"/>
      <c r="H203" s="161"/>
      <c r="I203" s="161"/>
      <c r="J203" s="161"/>
      <c r="K203" s="161"/>
      <c r="L203" s="161"/>
    </row>
    <row r="204" spans="2:12" ht="12.75" customHeight="1"/>
    <row r="205" spans="2:12" ht="12.75" hidden="1" customHeight="1"/>
    <row r="206" spans="2:12" ht="12.75" hidden="1" customHeight="1"/>
    <row r="207" spans="2:12" ht="12.75" hidden="1" customHeight="1"/>
    <row r="208" spans="2:12" ht="12.75" hidden="1" customHeight="1"/>
    <row r="209" ht="12.75" hidden="1" customHeight="1"/>
    <row r="210" ht="12.75" hidden="1" customHeight="1"/>
    <row r="211" ht="12.75" hidden="1" customHeight="1"/>
    <row r="212" ht="12.75" hidden="1" customHeight="1"/>
    <row r="213" ht="12.75" hidden="1" customHeight="1"/>
    <row r="214" ht="12.75" hidden="1" customHeight="1"/>
    <row r="215" ht="12.75" hidden="1" customHeight="1"/>
    <row r="216" ht="12.75" hidden="1" customHeight="1"/>
    <row r="217" ht="12.75" hidden="1" customHeight="1"/>
    <row r="218" ht="12.75" hidden="1" customHeight="1"/>
    <row r="219" ht="12.75" hidden="1" customHeight="1"/>
    <row r="220" ht="12.75" hidden="1" customHeight="1"/>
    <row r="221" ht="12.75" hidden="1" customHeight="1"/>
    <row r="222" ht="12.75" hidden="1" customHeight="1"/>
    <row r="223" ht="12.75" hidden="1" customHeight="1"/>
    <row r="224" ht="12.75" hidden="1" customHeight="1"/>
    <row r="225" ht="12.75" hidden="1" customHeight="1"/>
    <row r="226" ht="12.75" hidden="1" customHeight="1"/>
    <row r="227" ht="12.75" hidden="1" customHeight="1"/>
    <row r="228" ht="12.75" hidden="1" customHeight="1"/>
    <row r="229" ht="12.75" hidden="1" customHeight="1"/>
    <row r="230" ht="12.75" hidden="1" customHeight="1"/>
    <row r="231" ht="12.75" hidden="1" customHeight="1"/>
    <row r="232" ht="12.75" hidden="1" customHeight="1"/>
    <row r="233" ht="12.75" hidden="1" customHeight="1"/>
    <row r="234" ht="12.75" hidden="1" customHeight="1"/>
    <row r="235" ht="12.75" hidden="1" customHeight="1"/>
    <row r="236" ht="12.75" hidden="1" customHeight="1"/>
    <row r="237" ht="12.75" hidden="1" customHeight="1"/>
    <row r="238" ht="12.75" hidden="1" customHeight="1"/>
    <row r="239" ht="12.75" hidden="1" customHeight="1"/>
    <row r="240" ht="12.75" hidden="1" customHeight="1"/>
    <row r="241" ht="12.75" hidden="1" customHeight="1"/>
    <row r="242" ht="12.75" hidden="1" customHeight="1"/>
    <row r="243" ht="12.75" hidden="1" customHeight="1"/>
    <row r="244" ht="12.75" hidden="1" customHeight="1"/>
    <row r="245" ht="12.75" hidden="1" customHeight="1"/>
    <row r="246" ht="12.75" hidden="1" customHeight="1"/>
    <row r="247" ht="12.75" hidden="1" customHeight="1"/>
    <row r="248" ht="12.75" hidden="1" customHeight="1"/>
    <row r="249" ht="12.75" hidden="1" customHeight="1"/>
    <row r="250" ht="12.75" hidden="1" customHeight="1"/>
    <row r="251" ht="12.75" hidden="1" customHeight="1"/>
    <row r="252" ht="12.75" hidden="1" customHeight="1"/>
    <row r="253" ht="12.75" hidden="1" customHeight="1"/>
    <row r="254" ht="12.75" hidden="1" customHeight="1"/>
    <row r="255" ht="12.75" hidden="1" customHeight="1"/>
    <row r="256" ht="12.75" hidden="1" customHeight="1"/>
    <row r="257" ht="12.75" hidden="1" customHeight="1"/>
    <row r="258" ht="12.75" hidden="1" customHeight="1"/>
    <row r="259" ht="12.75" hidden="1" customHeight="1"/>
    <row r="260" ht="12.75" hidden="1" customHeight="1"/>
    <row r="261" ht="12.75" hidden="1" customHeight="1"/>
    <row r="262" ht="12.75" hidden="1" customHeight="1"/>
    <row r="263" ht="12.75" hidden="1" customHeight="1"/>
    <row r="264" ht="12.75" hidden="1" customHeight="1"/>
    <row r="265" ht="12.75" hidden="1" customHeight="1"/>
    <row r="266" ht="12.75" hidden="1" customHeight="1"/>
    <row r="267" ht="12.75" hidden="1" customHeight="1"/>
    <row r="268" ht="12.75" hidden="1" customHeight="1"/>
    <row r="269" ht="12.75" hidden="1" customHeight="1"/>
    <row r="270" ht="12.75" hidden="1" customHeight="1"/>
    <row r="271" ht="12.75" hidden="1" customHeight="1"/>
    <row r="272"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row r="285" ht="12.75" hidden="1" customHeight="1"/>
    <row r="286" ht="12.75" hidden="1" customHeight="1"/>
    <row r="287" ht="12.75" hidden="1" customHeight="1"/>
    <row r="288" ht="12.75" hidden="1" customHeight="1"/>
    <row r="289" ht="12.75" hidden="1" customHeight="1"/>
    <row r="290" ht="12.75" hidden="1" customHeight="1"/>
    <row r="291" ht="12.75" hidden="1" customHeight="1"/>
    <row r="292" ht="12.75" hidden="1" customHeight="1"/>
    <row r="293" ht="12.75" hidden="1" customHeight="1"/>
    <row r="294" ht="12.75" hidden="1" customHeight="1"/>
    <row r="295" ht="12.75" hidden="1" customHeight="1"/>
    <row r="296" ht="12.75" hidden="1" customHeight="1"/>
    <row r="297" ht="12.75" hidden="1" customHeight="1"/>
    <row r="298" ht="12.75" hidden="1" customHeight="1"/>
    <row r="299" ht="12.75" hidden="1" customHeight="1"/>
    <row r="300" ht="12.75" hidden="1" customHeight="1"/>
    <row r="301" ht="12.75" hidden="1" customHeight="1"/>
    <row r="302" ht="12.75" hidden="1" customHeight="1"/>
    <row r="303" ht="12.75" hidden="1" customHeight="1"/>
    <row r="304" ht="12.75" hidden="1" customHeight="1"/>
    <row r="305" ht="12.75" hidden="1" customHeight="1"/>
    <row r="306" ht="12.75" hidden="1" customHeight="1"/>
    <row r="307" ht="12.75" hidden="1" customHeight="1"/>
    <row r="308" ht="12.75" hidden="1" customHeight="1"/>
    <row r="309" ht="12.75" hidden="1" customHeight="1"/>
    <row r="310" ht="12.75" hidden="1" customHeight="1"/>
    <row r="311" ht="12.75" hidden="1" customHeight="1"/>
    <row r="312" ht="12.75" hidden="1" customHeight="1"/>
    <row r="313" ht="12.75" hidden="1" customHeight="1"/>
    <row r="314" ht="12.75" hidden="1" customHeight="1"/>
    <row r="315" ht="12.75" hidden="1" customHeight="1"/>
    <row r="316" ht="12.75" hidden="1" customHeight="1"/>
    <row r="317" ht="12.75" hidden="1" customHeight="1"/>
    <row r="318" ht="12.75" hidden="1" customHeight="1"/>
    <row r="319" ht="12.75" hidden="1" customHeight="1"/>
    <row r="320" ht="12.75" hidden="1" customHeight="1"/>
    <row r="321" ht="12.75" hidden="1" customHeight="1"/>
    <row r="322" ht="12.75" hidden="1" customHeight="1"/>
    <row r="323" ht="12.75" hidden="1" customHeight="1"/>
    <row r="324" ht="12.75" hidden="1" customHeight="1"/>
    <row r="325" ht="12.75" hidden="1" customHeight="1"/>
    <row r="326" ht="12.75" hidden="1" customHeight="1"/>
    <row r="327" ht="12.75" hidden="1" customHeight="1"/>
    <row r="328" ht="12.75" hidden="1" customHeight="1"/>
    <row r="329" ht="12.75" hidden="1" customHeight="1"/>
    <row r="330" ht="12.75" hidden="1" customHeight="1"/>
    <row r="331" ht="12.75" hidden="1" customHeight="1"/>
    <row r="332" ht="12.75" hidden="1" customHeight="1"/>
    <row r="333" ht="12.75" hidden="1" customHeight="1"/>
    <row r="334" ht="12.75" hidden="1" customHeight="1"/>
    <row r="335" ht="12.75" hidden="1" customHeight="1"/>
    <row r="336" ht="12.75" hidden="1" customHeight="1"/>
    <row r="337" ht="12.75" hidden="1" customHeight="1"/>
    <row r="338" ht="12.75" hidden="1" customHeight="1"/>
    <row r="339" ht="12.75" hidden="1" customHeight="1"/>
    <row r="340" ht="12.75" hidden="1" customHeight="1"/>
    <row r="341" ht="12.75" hidden="1" customHeight="1"/>
    <row r="342" ht="12.75" hidden="1" customHeight="1"/>
    <row r="343" ht="12.75" hidden="1" customHeight="1"/>
    <row r="344" ht="12.75" hidden="1" customHeight="1"/>
    <row r="345" ht="12.75" hidden="1" customHeight="1"/>
    <row r="346" ht="12.75" hidden="1" customHeight="1"/>
    <row r="347" ht="12.75" hidden="1" customHeight="1"/>
    <row r="348" ht="12.75" hidden="1" customHeight="1"/>
    <row r="349" ht="12.75" hidden="1" customHeight="1"/>
    <row r="350" ht="12.75" hidden="1" customHeight="1"/>
    <row r="351" ht="12.75" hidden="1" customHeight="1"/>
    <row r="352" ht="12.75" hidden="1" customHeight="1"/>
    <row r="353" ht="12.75" hidden="1" customHeight="1"/>
    <row r="354" ht="12.75" hidden="1" customHeight="1"/>
    <row r="355" ht="12.75" hidden="1" customHeight="1"/>
    <row r="356" ht="12.75" hidden="1" customHeight="1"/>
    <row r="357" ht="12.75" hidden="1" customHeight="1"/>
    <row r="358" ht="12.75" hidden="1" customHeight="1"/>
    <row r="359" ht="12.75" hidden="1" customHeight="1"/>
    <row r="360" ht="12.75" hidden="1" customHeight="1"/>
    <row r="361" ht="12.75" hidden="1" customHeight="1"/>
    <row r="362" ht="12.75" hidden="1" customHeight="1"/>
    <row r="363" ht="12.75" hidden="1" customHeight="1"/>
    <row r="364" ht="12.75" hidden="1" customHeight="1"/>
    <row r="365" ht="12.75" hidden="1" customHeight="1"/>
    <row r="366" ht="12.75" hidden="1" customHeight="1"/>
    <row r="367" ht="12.75" hidden="1" customHeight="1"/>
    <row r="368" ht="12.75" hidden="1" customHeight="1"/>
    <row r="369" ht="12.75" hidden="1" customHeight="1"/>
    <row r="370" ht="12.75" hidden="1" customHeight="1"/>
    <row r="371" ht="12.75" hidden="1" customHeight="1"/>
    <row r="372" ht="12.75" hidden="1" customHeight="1"/>
    <row r="373" ht="12.75" hidden="1" customHeight="1"/>
    <row r="374" ht="12.75" hidden="1" customHeight="1"/>
    <row r="375" ht="12.75" hidden="1" customHeight="1"/>
    <row r="376" ht="12.75" hidden="1" customHeight="1"/>
    <row r="377" ht="12.75" hidden="1" customHeight="1"/>
    <row r="378" ht="12.75" hidden="1" customHeight="1"/>
    <row r="379" ht="12.75" hidden="1" customHeight="1"/>
    <row r="380" ht="12.75" hidden="1" customHeight="1"/>
    <row r="381" ht="12.75" hidden="1" customHeight="1"/>
    <row r="382" ht="12.75" hidden="1" customHeight="1"/>
    <row r="383" ht="12.75" hidden="1" customHeight="1"/>
    <row r="384" ht="12.75" hidden="1" customHeight="1"/>
    <row r="385" ht="12.75" hidden="1" customHeight="1"/>
    <row r="386" ht="12.75" hidden="1" customHeight="1"/>
    <row r="387" ht="12.75" hidden="1" customHeight="1"/>
    <row r="388" ht="12.75" hidden="1" customHeight="1"/>
    <row r="389" ht="12.75" hidden="1" customHeight="1"/>
    <row r="390" ht="12.75" hidden="1" customHeight="1"/>
    <row r="391" ht="12.75" hidden="1" customHeight="1"/>
    <row r="392" ht="12.75" hidden="1" customHeight="1"/>
    <row r="393" ht="12.75" hidden="1" customHeight="1"/>
    <row r="394" ht="12.75" hidden="1" customHeight="1"/>
    <row r="395" ht="12.75" hidden="1" customHeight="1"/>
    <row r="396" ht="12.75" hidden="1" customHeight="1"/>
    <row r="397" ht="12.75" hidden="1" customHeight="1"/>
    <row r="398" ht="12.75" hidden="1" customHeight="1"/>
    <row r="399" ht="12.75" hidden="1" customHeight="1"/>
    <row r="400" ht="12.75" hidden="1" customHeight="1"/>
    <row r="401" ht="12.75" hidden="1" customHeight="1"/>
    <row r="402" ht="12.75" hidden="1" customHeight="1"/>
    <row r="403" ht="12.75" hidden="1" customHeight="1"/>
    <row r="404" ht="12.75" hidden="1" customHeight="1"/>
    <row r="405" ht="12.75" hidden="1" customHeight="1"/>
    <row r="406" ht="12.75" hidden="1" customHeight="1"/>
    <row r="407" ht="12.75" hidden="1" customHeight="1"/>
    <row r="408" ht="12.75" hidden="1" customHeight="1"/>
    <row r="409" ht="12.75" hidden="1" customHeight="1"/>
    <row r="410" ht="12.75" hidden="1" customHeight="1"/>
    <row r="411" ht="12.75" hidden="1" customHeight="1"/>
    <row r="412" ht="12.75" hidden="1" customHeight="1"/>
    <row r="413" ht="12.75" hidden="1" customHeight="1"/>
    <row r="414" ht="12.75" hidden="1" customHeight="1"/>
    <row r="415" ht="12.75" hidden="1" customHeight="1"/>
    <row r="416" ht="12.75" hidden="1" customHeight="1"/>
    <row r="417" ht="12.75" hidden="1" customHeight="1"/>
    <row r="418" ht="12.75" hidden="1" customHeight="1"/>
    <row r="419" ht="12.75" hidden="1" customHeight="1"/>
    <row r="420" ht="12.75" hidden="1" customHeight="1"/>
    <row r="421" ht="12.75" hidden="1" customHeight="1"/>
    <row r="422" ht="12.75" hidden="1" customHeight="1"/>
    <row r="423" ht="12.75" hidden="1" customHeight="1"/>
    <row r="424" ht="12.75" hidden="1" customHeight="1"/>
    <row r="425" ht="12.75" hidden="1" customHeight="1"/>
    <row r="426" ht="12.75" hidden="1" customHeight="1"/>
    <row r="427" ht="12.75" hidden="1" customHeight="1"/>
    <row r="428" ht="12.75" hidden="1" customHeight="1"/>
    <row r="429" ht="12.75" hidden="1" customHeight="1"/>
    <row r="430" ht="12.75" hidden="1" customHeight="1"/>
    <row r="431" ht="12.75" hidden="1" customHeight="1"/>
    <row r="432" ht="12.75" hidden="1" customHeight="1"/>
    <row r="433" ht="12.75" hidden="1" customHeight="1"/>
    <row r="434" ht="12.75" hidden="1" customHeight="1"/>
    <row r="435" ht="12.75" hidden="1" customHeight="1"/>
    <row r="436" ht="12.75" hidden="1" customHeight="1"/>
    <row r="437" ht="12.75" hidden="1" customHeight="1"/>
    <row r="438" ht="12.75" hidden="1" customHeight="1"/>
    <row r="439" ht="12.75" hidden="1" customHeight="1"/>
    <row r="440" ht="12.75" hidden="1" customHeight="1"/>
    <row r="441" ht="12.75" hidden="1" customHeight="1"/>
    <row r="442" ht="12.75" hidden="1" customHeight="1"/>
    <row r="443" ht="12.75" hidden="1" customHeight="1"/>
    <row r="444" ht="12.75" hidden="1" customHeight="1"/>
    <row r="445" ht="12.75" hidden="1" customHeight="1"/>
    <row r="446" ht="12.75" hidden="1" customHeight="1"/>
    <row r="447" ht="12.75" hidden="1" customHeight="1"/>
    <row r="448" ht="12.75" hidden="1" customHeight="1"/>
    <row r="449" ht="12.75" hidden="1" customHeight="1"/>
    <row r="450" ht="12.75" hidden="1" customHeight="1"/>
    <row r="451" ht="12.75" hidden="1" customHeight="1"/>
    <row r="452" ht="12.75" hidden="1" customHeight="1"/>
    <row r="453" ht="12.75" hidden="1" customHeight="1"/>
    <row r="454" ht="12.75" hidden="1" customHeight="1"/>
    <row r="455" ht="12.75" hidden="1" customHeight="1"/>
    <row r="456" ht="12.75" hidden="1" customHeight="1"/>
    <row r="457" ht="12.75" hidden="1" customHeight="1"/>
    <row r="458" ht="12.75" hidden="1" customHeight="1"/>
    <row r="459" ht="12.75" hidden="1" customHeight="1"/>
    <row r="460" ht="12.75" hidden="1" customHeight="1"/>
    <row r="461" ht="12.75" hidden="1" customHeight="1"/>
    <row r="462" ht="12.75" hidden="1" customHeight="1"/>
    <row r="463" ht="12.75" hidden="1" customHeight="1"/>
    <row r="464" ht="12.75" hidden="1" customHeight="1"/>
    <row r="465" ht="12.75" hidden="1" customHeight="1"/>
    <row r="466" ht="12.75" hidden="1" customHeight="1"/>
    <row r="467" ht="12.75" hidden="1" customHeight="1"/>
    <row r="468" ht="12.75" hidden="1" customHeight="1"/>
    <row r="469" ht="12.75" hidden="1" customHeight="1"/>
    <row r="470" ht="12.75" hidden="1" customHeight="1"/>
    <row r="471" ht="12.75" hidden="1" customHeight="1"/>
    <row r="472" ht="12.75" hidden="1" customHeight="1"/>
    <row r="473" ht="12.75" hidden="1" customHeight="1"/>
    <row r="474" ht="12.75" hidden="1" customHeight="1"/>
    <row r="475" ht="12.75" hidden="1" customHeight="1"/>
    <row r="476" ht="12.75" hidden="1" customHeight="1"/>
    <row r="477" ht="12.75" hidden="1" customHeight="1"/>
    <row r="478" ht="12.75" hidden="1" customHeight="1"/>
    <row r="479" ht="12.75" hidden="1" customHeight="1"/>
    <row r="480" ht="12.75" hidden="1" customHeight="1"/>
    <row r="481" ht="12.75" hidden="1" customHeight="1"/>
    <row r="482" ht="12.75" hidden="1" customHeight="1"/>
    <row r="483" ht="12.75" hidden="1" customHeight="1"/>
    <row r="484" ht="12.75" hidden="1" customHeight="1"/>
    <row r="485" ht="12.75" hidden="1" customHeight="1"/>
    <row r="486" ht="12.75" hidden="1" customHeight="1"/>
    <row r="487" ht="12.75" hidden="1" customHeight="1"/>
    <row r="488" ht="12.75" hidden="1" customHeight="1"/>
    <row r="489" ht="12.75" hidden="1" customHeight="1"/>
    <row r="490" ht="12.75" hidden="1" customHeight="1"/>
    <row r="491" ht="12.75" hidden="1" customHeight="1"/>
    <row r="492" ht="12.75" hidden="1" customHeight="1"/>
    <row r="493" ht="12.75" hidden="1" customHeight="1"/>
    <row r="494" ht="12.75" hidden="1" customHeight="1"/>
    <row r="495" ht="12.75" hidden="1" customHeight="1"/>
    <row r="496" ht="12.75" hidden="1" customHeight="1"/>
    <row r="497" ht="12.75" hidden="1" customHeight="1"/>
    <row r="498" ht="12.75" hidden="1" customHeight="1"/>
    <row r="499" ht="12.75" hidden="1" customHeight="1"/>
    <row r="500" ht="12.75" hidden="1" customHeight="1"/>
    <row r="501" ht="12.75" hidden="1" customHeight="1"/>
    <row r="502" ht="12.75" hidden="1" customHeight="1"/>
    <row r="503" ht="12.75" hidden="1" customHeight="1"/>
    <row r="504" ht="12.75" hidden="1" customHeight="1"/>
    <row r="505" ht="12.75" hidden="1" customHeight="1"/>
    <row r="506" ht="12.75" hidden="1" customHeight="1"/>
    <row r="507" ht="12.75" hidden="1" customHeight="1"/>
    <row r="508" ht="12.75" hidden="1" customHeight="1"/>
    <row r="509" ht="12.75" hidden="1" customHeight="1"/>
    <row r="510" ht="12.75" hidden="1" customHeight="1"/>
    <row r="511" ht="12.75" hidden="1" customHeight="1"/>
    <row r="512" ht="12.75" hidden="1" customHeight="1"/>
    <row r="513" ht="12.75" hidden="1" customHeight="1"/>
    <row r="514" ht="12.75" hidden="1" customHeight="1"/>
    <row r="515" ht="12.75" hidden="1" customHeight="1"/>
    <row r="516" ht="12.75" hidden="1" customHeight="1"/>
    <row r="517" ht="12.75" hidden="1" customHeight="1"/>
    <row r="518" ht="12.75" hidden="1" customHeight="1"/>
    <row r="519" ht="12.75" hidden="1" customHeight="1"/>
    <row r="520" ht="12.75" hidden="1" customHeight="1"/>
    <row r="521" ht="12.75" hidden="1" customHeight="1"/>
    <row r="522" ht="12.75" hidden="1" customHeight="1"/>
    <row r="523" ht="12.75" hidden="1" customHeight="1"/>
    <row r="524" ht="12.75" hidden="1" customHeight="1"/>
    <row r="525" ht="12.75" hidden="1" customHeight="1"/>
    <row r="526" ht="12.75" hidden="1" customHeight="1"/>
    <row r="527" ht="12.75" hidden="1" customHeight="1"/>
    <row r="528" ht="12.75" hidden="1" customHeight="1"/>
    <row r="529" ht="12.75" hidden="1" customHeight="1"/>
    <row r="530" ht="12.75" hidden="1" customHeight="1"/>
    <row r="531" ht="12.75" hidden="1" customHeight="1"/>
    <row r="532" ht="12.75" hidden="1" customHeight="1"/>
    <row r="533" ht="12.75" hidden="1" customHeight="1"/>
    <row r="534" ht="12.75" hidden="1" customHeight="1"/>
    <row r="535" ht="12.75" hidden="1" customHeight="1"/>
    <row r="536" ht="12.75" hidden="1" customHeight="1"/>
    <row r="537" ht="12.75" hidden="1" customHeight="1"/>
    <row r="538" ht="12.75" hidden="1" customHeight="1"/>
    <row r="539" ht="12.75" hidden="1" customHeight="1"/>
    <row r="540" ht="12.75" hidden="1" customHeight="1"/>
    <row r="541" ht="12.75" hidden="1" customHeight="1"/>
    <row r="542" ht="12.75" hidden="1" customHeight="1"/>
    <row r="543" ht="12.75" hidden="1" customHeight="1"/>
    <row r="544" ht="12.75" hidden="1" customHeight="1"/>
    <row r="545" ht="12.75" hidden="1" customHeight="1"/>
    <row r="546" ht="12.75" hidden="1" customHeight="1"/>
    <row r="547" ht="12.75" hidden="1" customHeight="1"/>
    <row r="548" ht="12.75" hidden="1" customHeight="1"/>
    <row r="549" ht="12.75" hidden="1" customHeight="1"/>
    <row r="550" ht="12.75" hidden="1" customHeight="1"/>
    <row r="551" ht="12.75" hidden="1" customHeight="1"/>
    <row r="552" ht="12.75" hidden="1" customHeight="1"/>
    <row r="553" ht="12.75" hidden="1" customHeight="1"/>
    <row r="554" ht="12.75" hidden="1" customHeight="1"/>
    <row r="555" ht="12.75" hidden="1" customHeight="1"/>
    <row r="556" ht="12.75" hidden="1" customHeight="1"/>
    <row r="557" ht="12.75" hidden="1" customHeight="1"/>
    <row r="558" ht="12.75" hidden="1" customHeight="1"/>
    <row r="559" ht="12.75" hidden="1" customHeight="1"/>
    <row r="560" ht="12.75" hidden="1" customHeight="1"/>
    <row r="561" ht="12.75" hidden="1" customHeight="1"/>
    <row r="562" ht="12.75" hidden="1" customHeight="1"/>
    <row r="563" ht="12.75" hidden="1" customHeight="1"/>
    <row r="564" ht="12.75" hidden="1" customHeight="1"/>
    <row r="565" ht="12.75" hidden="1" customHeight="1"/>
    <row r="566" ht="12.75" hidden="1" customHeight="1"/>
    <row r="567" ht="12.75" hidden="1" customHeight="1"/>
    <row r="568" ht="12.75" hidden="1" customHeight="1"/>
    <row r="569" ht="12.75" hidden="1" customHeight="1"/>
    <row r="570" ht="12.75" hidden="1" customHeight="1"/>
    <row r="571" ht="12.75" hidden="1" customHeight="1"/>
    <row r="572" ht="12.75" hidden="1" customHeight="1"/>
    <row r="573" ht="12.75" hidden="1" customHeight="1"/>
    <row r="574" ht="12.75" hidden="1" customHeight="1"/>
    <row r="575" ht="12.75" hidden="1" customHeight="1"/>
    <row r="576" ht="12.75" hidden="1" customHeight="1"/>
    <row r="577" ht="12.75" hidden="1" customHeight="1"/>
    <row r="578" ht="12.75" hidden="1" customHeight="1"/>
    <row r="579" ht="12.75" hidden="1" customHeight="1"/>
    <row r="580" ht="12.75" hidden="1" customHeight="1"/>
    <row r="581" ht="12.75" hidden="1" customHeight="1"/>
    <row r="582" ht="12.75" hidden="1" customHeight="1"/>
    <row r="583" ht="12.75" hidden="1" customHeight="1"/>
    <row r="584" ht="12.75" hidden="1" customHeight="1"/>
    <row r="585" ht="12.75" hidden="1" customHeight="1"/>
    <row r="586" ht="12.75" hidden="1" customHeight="1"/>
    <row r="587" ht="12.75" hidden="1" customHeight="1"/>
    <row r="588" ht="12.75" hidden="1" customHeight="1"/>
    <row r="589" ht="12.75" hidden="1" customHeight="1"/>
    <row r="590" ht="12.75" hidden="1" customHeight="1"/>
    <row r="591" ht="12.75" hidden="1" customHeight="1"/>
    <row r="592" ht="12.75" hidden="1" customHeight="1"/>
    <row r="593" ht="12.75" hidden="1" customHeight="1"/>
    <row r="594" ht="12.75" hidden="1" customHeight="1"/>
    <row r="595" ht="12.75" hidden="1" customHeight="1"/>
    <row r="596" ht="12.75" hidden="1" customHeight="1"/>
    <row r="597" ht="12.75" hidden="1" customHeight="1"/>
    <row r="598" ht="12.75" hidden="1" customHeight="1"/>
    <row r="599" ht="12.75" hidden="1" customHeight="1"/>
    <row r="600" ht="12.75" hidden="1" customHeight="1"/>
    <row r="601" ht="12.75" hidden="1" customHeight="1"/>
    <row r="602" ht="12.75" hidden="1" customHeight="1"/>
    <row r="603" ht="12.75" hidden="1" customHeight="1"/>
    <row r="604" ht="12.75" hidden="1" customHeight="1"/>
    <row r="605" ht="12.75" hidden="1" customHeight="1"/>
    <row r="606" ht="12.75" hidden="1" customHeight="1"/>
    <row r="607" ht="12.75" hidden="1" customHeight="1"/>
    <row r="608" ht="12.75" hidden="1" customHeight="1"/>
  </sheetData>
  <sheetProtection password="C79A" sheet="1" objects="1" scenarios="1"/>
  <mergeCells count="213">
    <mergeCell ref="C78:H78"/>
    <mergeCell ref="C82:H82"/>
    <mergeCell ref="C58:H58"/>
    <mergeCell ref="C65:H65"/>
    <mergeCell ref="C66:H66"/>
    <mergeCell ref="C60:H60"/>
    <mergeCell ref="C61:H61"/>
    <mergeCell ref="C62:H62"/>
    <mergeCell ref="C63:H63"/>
    <mergeCell ref="C64:H64"/>
    <mergeCell ref="K12:L12"/>
    <mergeCell ref="C190:H190"/>
    <mergeCell ref="C191:H191"/>
    <mergeCell ref="C101:H101"/>
    <mergeCell ref="C102:H102"/>
    <mergeCell ref="C81:H81"/>
    <mergeCell ref="C85:H85"/>
    <mergeCell ref="C83:H83"/>
    <mergeCell ref="C56:H56"/>
    <mergeCell ref="C57:H57"/>
    <mergeCell ref="B200:C200"/>
    <mergeCell ref="B7:C7"/>
    <mergeCell ref="D7:L7"/>
    <mergeCell ref="B8:C8"/>
    <mergeCell ref="G8:L8"/>
    <mergeCell ref="D10:F10"/>
    <mergeCell ref="B9:C9"/>
    <mergeCell ref="D9:L9"/>
    <mergeCell ref="B11:C11"/>
    <mergeCell ref="B12:C12"/>
    <mergeCell ref="C70:H70"/>
    <mergeCell ref="C71:H71"/>
    <mergeCell ref="C94:H94"/>
    <mergeCell ref="J198:L198"/>
    <mergeCell ref="J184:K184"/>
    <mergeCell ref="L184:L185"/>
    <mergeCell ref="D198:H198"/>
    <mergeCell ref="C194:H194"/>
    <mergeCell ref="B196:D196"/>
    <mergeCell ref="E196:H196"/>
    <mergeCell ref="C50:H50"/>
    <mergeCell ref="B72:L72"/>
    <mergeCell ref="C193:H193"/>
    <mergeCell ref="I184:I185"/>
    <mergeCell ref="C96:H96"/>
    <mergeCell ref="C97:H97"/>
    <mergeCell ref="C98:H98"/>
    <mergeCell ref="C99:H99"/>
    <mergeCell ref="C114:H114"/>
    <mergeCell ref="C115:H115"/>
    <mergeCell ref="B184:H185"/>
    <mergeCell ref="C95:H95"/>
    <mergeCell ref="D203:G203"/>
    <mergeCell ref="B203:C203"/>
    <mergeCell ref="D201:E201"/>
    <mergeCell ref="D202:E202"/>
    <mergeCell ref="C189:H189"/>
    <mergeCell ref="B199:C199"/>
    <mergeCell ref="B202:C202"/>
    <mergeCell ref="B201:C201"/>
    <mergeCell ref="C123:H123"/>
    <mergeCell ref="C112:H112"/>
    <mergeCell ref="C113:H113"/>
    <mergeCell ref="C116:H116"/>
    <mergeCell ref="C117:H117"/>
    <mergeCell ref="C118:H118"/>
    <mergeCell ref="K3:L3"/>
    <mergeCell ref="J196:L196"/>
    <mergeCell ref="B10:C10"/>
    <mergeCell ref="B192:H192"/>
    <mergeCell ref="C186:H186"/>
    <mergeCell ref="C187:H187"/>
    <mergeCell ref="C188:H188"/>
    <mergeCell ref="C100:H100"/>
    <mergeCell ref="C162:H162"/>
    <mergeCell ref="C143:H143"/>
    <mergeCell ref="C74:H74"/>
    <mergeCell ref="C104:H104"/>
    <mergeCell ref="C105:H105"/>
    <mergeCell ref="C106:H106"/>
    <mergeCell ref="C107:H107"/>
    <mergeCell ref="K2:L2"/>
    <mergeCell ref="B4:L4"/>
    <mergeCell ref="B5:L5"/>
    <mergeCell ref="B6:L6"/>
    <mergeCell ref="B3:C3"/>
    <mergeCell ref="C90:H90"/>
    <mergeCell ref="C87:H87"/>
    <mergeCell ref="C88:H88"/>
    <mergeCell ref="C86:H86"/>
    <mergeCell ref="C84:H84"/>
    <mergeCell ref="C75:H75"/>
    <mergeCell ref="C80:H80"/>
    <mergeCell ref="C89:H89"/>
    <mergeCell ref="C76:H76"/>
    <mergeCell ref="C77:H77"/>
    <mergeCell ref="C30:H30"/>
    <mergeCell ref="C119:H119"/>
    <mergeCell ref="C120:H120"/>
    <mergeCell ref="C103:H103"/>
    <mergeCell ref="C92:H92"/>
    <mergeCell ref="C93:H93"/>
    <mergeCell ref="C109:H109"/>
    <mergeCell ref="C110:H110"/>
    <mergeCell ref="C91:H91"/>
    <mergeCell ref="C67:H67"/>
    <mergeCell ref="I13:J13"/>
    <mergeCell ref="C27:H27"/>
    <mergeCell ref="C45:H45"/>
    <mergeCell ref="C40:H40"/>
    <mergeCell ref="C41:H41"/>
    <mergeCell ref="C42:H42"/>
    <mergeCell ref="C44:H44"/>
    <mergeCell ref="C17:H17"/>
    <mergeCell ref="B18:L18"/>
    <mergeCell ref="C26:H26"/>
    <mergeCell ref="C16:H16"/>
    <mergeCell ref="C51:H51"/>
    <mergeCell ref="C52:H52"/>
    <mergeCell ref="C53:H53"/>
    <mergeCell ref="C48:H48"/>
    <mergeCell ref="C39:H39"/>
    <mergeCell ref="C43:H43"/>
    <mergeCell ref="C35:H35"/>
    <mergeCell ref="C36:H36"/>
    <mergeCell ref="C37:H37"/>
    <mergeCell ref="C25:H25"/>
    <mergeCell ref="B15:D15"/>
    <mergeCell ref="C28:H28"/>
    <mergeCell ref="C29:H29"/>
    <mergeCell ref="C19:H19"/>
    <mergeCell ref="C20:H20"/>
    <mergeCell ref="C21:H21"/>
    <mergeCell ref="C22:H22"/>
    <mergeCell ref="C23:H23"/>
    <mergeCell ref="C24:H24"/>
    <mergeCell ref="C31:H31"/>
    <mergeCell ref="C32:H32"/>
    <mergeCell ref="C33:H33"/>
    <mergeCell ref="C59:H59"/>
    <mergeCell ref="C55:H55"/>
    <mergeCell ref="C54:H54"/>
    <mergeCell ref="C38:H38"/>
    <mergeCell ref="C46:H46"/>
    <mergeCell ref="C47:H47"/>
    <mergeCell ref="C49:H49"/>
    <mergeCell ref="C125:H125"/>
    <mergeCell ref="C126:H126"/>
    <mergeCell ref="C127:H127"/>
    <mergeCell ref="C130:H130"/>
    <mergeCell ref="C131:H131"/>
    <mergeCell ref="C34:H34"/>
    <mergeCell ref="C68:H68"/>
    <mergeCell ref="C69:H69"/>
    <mergeCell ref="C73:H73"/>
    <mergeCell ref="C79:H79"/>
    <mergeCell ref="C150:H150"/>
    <mergeCell ref="C108:H108"/>
    <mergeCell ref="C122:H122"/>
    <mergeCell ref="C121:H121"/>
    <mergeCell ref="C111:H111"/>
    <mergeCell ref="C128:H128"/>
    <mergeCell ref="C129:H129"/>
    <mergeCell ref="C132:H132"/>
    <mergeCell ref="C133:H133"/>
    <mergeCell ref="C124:H124"/>
    <mergeCell ref="C147:H147"/>
    <mergeCell ref="C148:H148"/>
    <mergeCell ref="C149:H149"/>
    <mergeCell ref="C140:H140"/>
    <mergeCell ref="C146:H146"/>
    <mergeCell ref="C136:H136"/>
    <mergeCell ref="C137:H137"/>
    <mergeCell ref="C138:H138"/>
    <mergeCell ref="C139:H139"/>
    <mergeCell ref="C145:H145"/>
    <mergeCell ref="C157:H157"/>
    <mergeCell ref="C153:H153"/>
    <mergeCell ref="C154:H154"/>
    <mergeCell ref="C134:H134"/>
    <mergeCell ref="C135:H135"/>
    <mergeCell ref="C152:H152"/>
    <mergeCell ref="C141:H141"/>
    <mergeCell ref="C142:H142"/>
    <mergeCell ref="C144:H144"/>
    <mergeCell ref="C151:H151"/>
    <mergeCell ref="C174:H174"/>
    <mergeCell ref="C164:H164"/>
    <mergeCell ref="C155:H155"/>
    <mergeCell ref="C156:H156"/>
    <mergeCell ref="C159:H159"/>
    <mergeCell ref="C160:H160"/>
    <mergeCell ref="C163:H163"/>
    <mergeCell ref="C158:H158"/>
    <mergeCell ref="C161:H161"/>
    <mergeCell ref="C165:H165"/>
    <mergeCell ref="C173:H173"/>
    <mergeCell ref="C183:H183"/>
    <mergeCell ref="C180:H180"/>
    <mergeCell ref="C181:H181"/>
    <mergeCell ref="C179:H179"/>
    <mergeCell ref="C182:H182"/>
    <mergeCell ref="C177:H177"/>
    <mergeCell ref="C178:H178"/>
    <mergeCell ref="B175:L175"/>
    <mergeCell ref="C176:H176"/>
    <mergeCell ref="C166:H166"/>
    <mergeCell ref="C167:H167"/>
    <mergeCell ref="C168:H168"/>
    <mergeCell ref="C169:H169"/>
    <mergeCell ref="C170:H170"/>
    <mergeCell ref="C172:H172"/>
    <mergeCell ref="C171:H171"/>
  </mergeCells>
  <phoneticPr fontId="13" type="noConversion"/>
  <conditionalFormatting sqref="J180:K183">
    <cfRule type="cellIs" dxfId="18" priority="4" stopIfTrue="1" operator="lessThan">
      <formula>0</formula>
    </cfRule>
    <cfRule type="cellIs" dxfId="17" priority="5" stopIfTrue="1" operator="notEqual">
      <formula>ROUND(J180,0)</formula>
    </cfRule>
  </conditionalFormatting>
  <conditionalFormatting sqref="D7:L7">
    <cfRule type="cellIs" dxfId="16" priority="9" stopIfTrue="1" operator="equal">
      <formula>"(za ovo razdoblje i ovu vrstu obveznika obrazac se ne popunjava)"</formula>
    </cfRule>
  </conditionalFormatting>
  <conditionalFormatting sqref="B6:L6">
    <cfRule type="cellIs" dxfId="15" priority="10" stopIfTrue="1" operator="equal">
      <formula>$P$7</formula>
    </cfRule>
  </conditionalFormatting>
  <conditionalFormatting sqref="J73:K174 J193:K194 J186:K191 J176:K179 J19:K71">
    <cfRule type="cellIs" dxfId="14" priority="15" stopIfTrue="1" operator="lessThan">
      <formula>0</formula>
    </cfRule>
    <cfRule type="cellIs" dxfId="13" priority="16" stopIfTrue="1" operator="notEqual">
      <formula>ROUND(J19,2)</formula>
    </cfRule>
  </conditionalFormatting>
  <dataValidations count="2">
    <dataValidation type="whole" operator="greaterThanOrEqual" allowBlank="1" showErrorMessage="1" errorTitle="Nedozvoljen unos" error="Dozvoljen je samo upis pozitivnih cijelih brojeva, ako je iznos nula (tj. nema podatka), upišite nulu" sqref="J180:K183">
      <formula1>0</formula1>
    </dataValidation>
    <dataValidation type="decimal" operator="greaterThanOrEqual" allowBlank="1" showErrorMessage="1" errorTitle="Nedozvoljen unos" error="Dozvoljen je samo upis pozitivnih brojeva, ako je iznos nula (tj. nema podatka), upišite nulu" sqref="J19:K71 J73:K174 J193:K194 J186:K191 J176:K179">
      <formula1>0</formula1>
    </dataValidation>
  </dataValidations>
  <hyperlinks>
    <hyperlink ref="J1" location="Kontrole!A1" tooltip="Link na radni list Kontrole" display="Kontrole"/>
    <hyperlink ref="K1" location="Sifre!A1" tooltip="Šifarnici djelatnosti i gradova/općina" display="Šifre"/>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H1" location="GPRIZNPF!A1" tooltip="Link na obrazac G-PR-IZ-NPF" display="G-PR-IZ-NPF"/>
  </hyperlinks>
  <printOptions horizontalCentered="1"/>
  <pageMargins left="0.47244094488188981" right="0.47244094488188981" top="0.78740157480314965" bottom="0.78740157480314965" header="0.59055118110236227" footer="0.59055118110236227"/>
  <pageSetup paperSize="9" scale="75" fitToHeight="0" orientation="portrait"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B1:P232"/>
  <sheetViews>
    <sheetView showGridLines="0" showRowColHeaders="0" workbookViewId="0">
      <pane ySplit="1" topLeftCell="A2" activePane="bottomLeft" state="frozen"/>
      <selection activeCell="B8" sqref="B8:L8"/>
      <selection pane="bottomLeft" activeCell="A2" sqref="A2"/>
    </sheetView>
  </sheetViews>
  <sheetFormatPr defaultColWidth="0" defaultRowHeight="13.8" zeroHeight="1"/>
  <cols>
    <col min="1" max="1" width="0.88671875" style="111" customWidth="1"/>
    <col min="2" max="2" width="5.6640625" style="111" customWidth="1"/>
    <col min="3" max="8" width="12.6640625" style="111" customWidth="1"/>
    <col min="9" max="9" width="4.33203125" style="111" customWidth="1"/>
    <col min="10" max="11" width="15.6640625" style="111" customWidth="1"/>
    <col min="12" max="12" width="6.6640625" style="111" customWidth="1"/>
    <col min="13" max="13" width="0.88671875" style="111" customWidth="1"/>
    <col min="14" max="16384" width="0" style="111" hidden="1"/>
  </cols>
  <sheetData>
    <row r="1" spans="2:16" s="28" customFormat="1" ht="24.9" customHeight="1">
      <c r="B1" s="194" t="s">
        <v>674</v>
      </c>
      <c r="C1" s="184" t="s">
        <v>578</v>
      </c>
      <c r="D1" s="184" t="s">
        <v>560</v>
      </c>
      <c r="E1" s="184" t="s">
        <v>675</v>
      </c>
      <c r="F1" s="185" t="s">
        <v>981</v>
      </c>
      <c r="G1" s="184" t="s">
        <v>322</v>
      </c>
      <c r="H1" s="184" t="s">
        <v>984</v>
      </c>
      <c r="I1" s="184"/>
      <c r="J1" s="195" t="s">
        <v>579</v>
      </c>
      <c r="K1" s="221" t="s">
        <v>958</v>
      </c>
      <c r="L1" s="245"/>
    </row>
    <row r="2" spans="2:16" ht="5.0999999999999996" customHeight="1" thickBot="1">
      <c r="B2" s="123"/>
      <c r="C2" s="124"/>
      <c r="D2" s="124"/>
      <c r="E2" s="124"/>
      <c r="F2" s="124"/>
      <c r="G2" s="124"/>
      <c r="H2" s="124"/>
      <c r="I2" s="124"/>
      <c r="J2" s="124"/>
      <c r="K2" s="435"/>
      <c r="L2" s="435"/>
    </row>
    <row r="3" spans="2:16" s="27" customFormat="1" ht="30" customHeight="1" thickBot="1">
      <c r="B3" s="441" t="s">
        <v>1851</v>
      </c>
      <c r="C3" s="442"/>
      <c r="D3" s="125"/>
      <c r="E3" s="125"/>
      <c r="F3" s="101"/>
      <c r="G3" s="101"/>
      <c r="H3" s="101"/>
      <c r="I3" s="101"/>
      <c r="J3" s="101"/>
      <c r="K3" s="443" t="s">
        <v>323</v>
      </c>
      <c r="L3" s="444"/>
    </row>
    <row r="4" spans="2:16" s="27" customFormat="1" ht="30" customHeight="1">
      <c r="B4" s="436" t="s">
        <v>885</v>
      </c>
      <c r="C4" s="437"/>
      <c r="D4" s="437"/>
      <c r="E4" s="437"/>
      <c r="F4" s="437"/>
      <c r="G4" s="437"/>
      <c r="H4" s="437"/>
      <c r="I4" s="437"/>
      <c r="J4" s="437"/>
      <c r="K4" s="437"/>
      <c r="L4" s="437"/>
    </row>
    <row r="5" spans="2:16" s="27" customFormat="1" ht="7.5" customHeight="1">
      <c r="B5" s="438"/>
      <c r="C5" s="439"/>
      <c r="D5" s="439"/>
      <c r="E5" s="439"/>
      <c r="F5" s="439"/>
      <c r="G5" s="439"/>
      <c r="H5" s="439"/>
      <c r="I5" s="439"/>
      <c r="J5" s="439"/>
      <c r="K5" s="439"/>
      <c r="L5" s="439"/>
    </row>
    <row r="6" spans="2:16" s="30" customFormat="1" ht="19.5" customHeight="1">
      <c r="B6" s="440" t="str">
        <f>IF(OR(RefStr!J15="",RefStr!J19=""),P7,IF(RefStr!O4=1,"Stanje na dan: "&amp; TEXT(RefStr!G5,"dd.MM.YYYY."),P6))</f>
        <v>- ne popunjava se za odabrano razdoblje -</v>
      </c>
      <c r="C6" s="439"/>
      <c r="D6" s="439"/>
      <c r="E6" s="439"/>
      <c r="F6" s="439"/>
      <c r="G6" s="439"/>
      <c r="H6" s="439"/>
      <c r="I6" s="439"/>
      <c r="J6" s="439"/>
      <c r="K6" s="439"/>
      <c r="L6" s="439"/>
      <c r="P6" s="238" t="s">
        <v>850</v>
      </c>
    </row>
    <row r="7" spans="2:16" ht="18" customHeight="1" thickBot="1">
      <c r="B7" s="446" t="s">
        <v>1980</v>
      </c>
      <c r="C7" s="473"/>
      <c r="D7" s="474" t="str">
        <f>IF(RefStr!O4=1,IF(RefStr!C7&lt;&gt;"",RefStr!C7,""),"")</f>
        <v/>
      </c>
      <c r="E7" s="475"/>
      <c r="F7" s="475"/>
      <c r="G7" s="475"/>
      <c r="H7" s="475"/>
      <c r="I7" s="475"/>
      <c r="J7" s="475"/>
      <c r="K7" s="475"/>
      <c r="L7" s="475"/>
      <c r="P7" s="27" t="s">
        <v>1825</v>
      </c>
    </row>
    <row r="8" spans="2:16" ht="18" customHeight="1" thickBot="1">
      <c r="B8" s="446" t="s">
        <v>940</v>
      </c>
      <c r="C8" s="446"/>
      <c r="D8" s="205" t="str">
        <f>IF(RefStr!O4=1,IF(RefStr!C9&lt;&gt;"",RefStr!C9,""),"")</f>
        <v/>
      </c>
      <c r="E8" s="114"/>
      <c r="F8" s="121" t="s">
        <v>870</v>
      </c>
      <c r="G8" s="476" t="str">
        <f>IF(RefStr!O4=1,IF(RefStr!E9&lt;&gt;"",RefStr!E9,""), "")</f>
        <v/>
      </c>
      <c r="H8" s="477"/>
      <c r="I8" s="477"/>
      <c r="J8" s="477"/>
      <c r="K8" s="477"/>
      <c r="L8" s="477"/>
    </row>
    <row r="9" spans="2:16" ht="18" customHeight="1" thickBot="1">
      <c r="B9" s="446" t="s">
        <v>943</v>
      </c>
      <c r="C9" s="446"/>
      <c r="D9" s="476" t="str">
        <f>IF(RefStr!O4=1,IF(RefStr!C11&lt;&gt;"",RefStr!C11,""), "")</f>
        <v/>
      </c>
      <c r="E9" s="476"/>
      <c r="F9" s="476"/>
      <c r="G9" s="476"/>
      <c r="H9" s="476"/>
      <c r="I9" s="476"/>
      <c r="J9" s="476"/>
      <c r="K9" s="476"/>
      <c r="L9" s="476"/>
    </row>
    <row r="10" spans="2:16" ht="18" customHeight="1" thickBot="1">
      <c r="B10" s="446" t="s">
        <v>2125</v>
      </c>
      <c r="C10" s="446" t="s">
        <v>974</v>
      </c>
      <c r="D10" s="478" t="str">
        <f>IF(RefStr!O4=1,IF(RefStr!C13&lt;&gt;"",RefStr!C13,""), "")</f>
        <v/>
      </c>
      <c r="E10" s="479"/>
      <c r="F10" s="479"/>
      <c r="G10" s="115"/>
      <c r="H10" s="115"/>
      <c r="I10" s="129"/>
      <c r="J10" s="121" t="s">
        <v>868</v>
      </c>
      <c r="K10" s="201" t="str">
        <f>IF(RefStr!O4=1,IF(RefStr!J9&lt;&gt;"",RefStr!J9,""), "")</f>
        <v/>
      </c>
      <c r="L10" s="129"/>
    </row>
    <row r="11" spans="2:16" ht="18" customHeight="1" thickBot="1">
      <c r="B11" s="425" t="s">
        <v>945</v>
      </c>
      <c r="C11" s="426"/>
      <c r="D11" s="113" t="str">
        <f>IF(RefStr!O4=1,IF(RefStr!C15&lt;&gt;"",RefStr!C15,""), "")</f>
        <v/>
      </c>
      <c r="E11" s="206" t="str">
        <f>IF(RefStr!D15&lt;&gt;"",RefStr!D15,"")</f>
        <v>Djelatnosti ostalih članskih organizacija, d. n.</v>
      </c>
      <c r="F11" s="116"/>
      <c r="G11" s="129"/>
      <c r="H11" s="129"/>
      <c r="I11" s="130"/>
      <c r="J11" s="183" t="s">
        <v>1659</v>
      </c>
      <c r="K11" s="200" t="str">
        <f>IF(RefStr!O4=1,IF(RefStr!J11&lt;&gt;"",RefStr!J11,""), "")</f>
        <v/>
      </c>
      <c r="L11" s="129"/>
    </row>
    <row r="12" spans="2:16" ht="18" customHeight="1" thickBot="1">
      <c r="B12" s="446" t="s">
        <v>976</v>
      </c>
      <c r="C12" s="426"/>
      <c r="D12" s="117" t="str">
        <f>IF(RefStr!O4=1,IF(RefStr!C17&lt;&gt;"",RefStr!C17,""), "")</f>
        <v/>
      </c>
      <c r="E12" s="207" t="str">
        <f>IF(RefStr!D17&lt;&gt;"",RefStr!D17,"")</f>
        <v>Grad/općina: KARLOVAC</v>
      </c>
      <c r="F12" s="118"/>
      <c r="G12" s="115"/>
      <c r="H12" s="115"/>
      <c r="I12" s="119"/>
      <c r="J12" s="183" t="s">
        <v>869</v>
      </c>
      <c r="K12" s="480" t="str">
        <f>IF(RefStr!O4=1,IF(RefStr!J13&lt;&gt;"",RefStr!J13,""), "")</f>
        <v/>
      </c>
      <c r="L12" s="481"/>
    </row>
    <row r="13" spans="2:16" ht="18" customHeight="1" thickBot="1">
      <c r="B13" s="129"/>
      <c r="C13" s="120"/>
      <c r="D13" s="236"/>
      <c r="E13" s="237"/>
      <c r="F13" s="237"/>
      <c r="G13" s="237"/>
      <c r="H13" s="237"/>
      <c r="I13" s="425" t="s">
        <v>975</v>
      </c>
      <c r="J13" s="426"/>
      <c r="K13" s="126" t="str">
        <f>IF(RefStr!O4=1,IF(RefStr!J15&lt;&gt;"",RefStr!J15,""), "")</f>
        <v/>
      </c>
      <c r="L13" s="129"/>
    </row>
    <row r="14" spans="2:16" ht="18" customHeight="1" thickBot="1">
      <c r="B14" s="121"/>
      <c r="C14" s="121"/>
      <c r="D14" s="237"/>
      <c r="E14" s="237"/>
      <c r="F14" s="237"/>
      <c r="G14" s="237"/>
      <c r="H14" s="237"/>
      <c r="I14" s="131"/>
      <c r="J14" s="183" t="s">
        <v>944</v>
      </c>
      <c r="K14" s="204" t="str">
        <f>IF(RefStr!O4=1,IF(RefStr!J17&lt;&gt;"",RefStr!J17,""), "")</f>
        <v/>
      </c>
      <c r="L14" s="122"/>
    </row>
    <row r="15" spans="2:16" s="27" customFormat="1" ht="15" customHeight="1">
      <c r="B15" s="416" t="str">
        <f xml:space="preserve"> "Verzija Excel datoteke: " &amp; MID(PraviPod707!G30,1,1) &amp; "." &amp; MID(PraviPod707!G30,2,1) &amp; "." &amp; MID(PraviPod707!G30,3,1) &amp; "."</f>
        <v>Verzija Excel datoteke: 7.0.0.</v>
      </c>
      <c r="C15" s="417"/>
      <c r="D15" s="417"/>
      <c r="E15" s="100"/>
      <c r="F15" s="37"/>
      <c r="G15" s="40"/>
      <c r="H15" s="40"/>
      <c r="I15" s="41"/>
      <c r="J15" s="41"/>
      <c r="K15" s="38"/>
      <c r="L15" s="272" t="s">
        <v>482</v>
      </c>
      <c r="P15" s="29"/>
    </row>
    <row r="16" spans="2:16" s="27" customFormat="1" ht="35.1" customHeight="1">
      <c r="B16" s="83" t="s">
        <v>501</v>
      </c>
      <c r="C16" s="421" t="s">
        <v>942</v>
      </c>
      <c r="D16" s="421"/>
      <c r="E16" s="421"/>
      <c r="F16" s="421"/>
      <c r="G16" s="422"/>
      <c r="H16" s="422"/>
      <c r="I16" s="79" t="s">
        <v>941</v>
      </c>
      <c r="J16" s="80" t="s">
        <v>677</v>
      </c>
      <c r="K16" s="81" t="s">
        <v>978</v>
      </c>
      <c r="L16" s="82" t="s">
        <v>1076</v>
      </c>
    </row>
    <row r="17" spans="2:12" s="27" customFormat="1" ht="12" customHeight="1">
      <c r="B17" s="68">
        <v>1</v>
      </c>
      <c r="C17" s="427">
        <v>2</v>
      </c>
      <c r="D17" s="428"/>
      <c r="E17" s="428"/>
      <c r="F17" s="428"/>
      <c r="G17" s="428"/>
      <c r="H17" s="428"/>
      <c r="I17" s="69">
        <v>3</v>
      </c>
      <c r="J17" s="69">
        <v>4</v>
      </c>
      <c r="K17" s="68">
        <v>5</v>
      </c>
      <c r="L17" s="68">
        <v>6</v>
      </c>
    </row>
    <row r="18" spans="2:12" s="27" customFormat="1" ht="15" customHeight="1">
      <c r="B18" s="407" t="s">
        <v>886</v>
      </c>
      <c r="C18" s="408"/>
      <c r="D18" s="408"/>
      <c r="E18" s="408"/>
      <c r="F18" s="408"/>
      <c r="G18" s="408"/>
      <c r="H18" s="408"/>
      <c r="I18" s="408"/>
      <c r="J18" s="408"/>
      <c r="K18" s="408"/>
      <c r="L18" s="409"/>
    </row>
    <row r="19" spans="2:12">
      <c r="B19" s="139"/>
      <c r="C19" s="483" t="s">
        <v>979</v>
      </c>
      <c r="D19" s="484"/>
      <c r="E19" s="484"/>
      <c r="F19" s="484"/>
      <c r="G19" s="484"/>
      <c r="H19" s="484"/>
      <c r="I19" s="140">
        <v>1</v>
      </c>
      <c r="J19" s="258">
        <f>ROUND(J20+J92,2)</f>
        <v>0</v>
      </c>
      <c r="K19" s="258">
        <f>ROUND(K20+K92,2)</f>
        <v>0</v>
      </c>
      <c r="L19" s="127" t="str">
        <f t="shared" ref="L19:L50" si="0">IF(J19&gt;0,IF(K19/J19&gt;=100,"&gt;&gt;100",K19/J19*100),"-")</f>
        <v>-</v>
      </c>
    </row>
    <row r="20" spans="2:12">
      <c r="B20" s="141">
        <v>0</v>
      </c>
      <c r="C20" s="485" t="s">
        <v>887</v>
      </c>
      <c r="D20" s="486"/>
      <c r="E20" s="486"/>
      <c r="F20" s="486"/>
      <c r="G20" s="486"/>
      <c r="H20" s="486"/>
      <c r="I20" s="142">
        <v>2</v>
      </c>
      <c r="J20" s="291">
        <f>ROUND(J21+J36+J65+J69+J73+J82,2)</f>
        <v>0</v>
      </c>
      <c r="K20" s="291">
        <f>ROUND(K21+K36+K65+K69+K73+K82,2)</f>
        <v>0</v>
      </c>
      <c r="L20" s="143" t="str">
        <f t="shared" si="0"/>
        <v>-</v>
      </c>
    </row>
    <row r="21" spans="2:12">
      <c r="B21" s="141" t="s">
        <v>888</v>
      </c>
      <c r="C21" s="485" t="s">
        <v>997</v>
      </c>
      <c r="D21" s="486"/>
      <c r="E21" s="486"/>
      <c r="F21" s="486"/>
      <c r="G21" s="486"/>
      <c r="H21" s="486"/>
      <c r="I21" s="142">
        <v>3</v>
      </c>
      <c r="J21" s="291">
        <f>ROUND(J22+J26-J35,2)</f>
        <v>0</v>
      </c>
      <c r="K21" s="291">
        <f>ROUND(K22+K26-K35,2)</f>
        <v>0</v>
      </c>
      <c r="L21" s="143" t="str">
        <f t="shared" si="0"/>
        <v>-</v>
      </c>
    </row>
    <row r="22" spans="2:12">
      <c r="B22" s="144" t="s">
        <v>998</v>
      </c>
      <c r="C22" s="487" t="s">
        <v>999</v>
      </c>
      <c r="D22" s="488"/>
      <c r="E22" s="488"/>
      <c r="F22" s="488"/>
      <c r="G22" s="488"/>
      <c r="H22" s="488"/>
      <c r="I22" s="142">
        <v>4</v>
      </c>
      <c r="J22" s="291">
        <f>ROUND(SUM(J23:J25),2)</f>
        <v>0</v>
      </c>
      <c r="K22" s="291">
        <f>ROUND(SUM(K23:K25),2)</f>
        <v>0</v>
      </c>
      <c r="L22" s="143" t="str">
        <f t="shared" si="0"/>
        <v>-</v>
      </c>
    </row>
    <row r="23" spans="2:12">
      <c r="B23" s="144" t="s">
        <v>1738</v>
      </c>
      <c r="C23" s="487" t="s">
        <v>1000</v>
      </c>
      <c r="D23" s="488"/>
      <c r="E23" s="488"/>
      <c r="F23" s="488"/>
      <c r="G23" s="488"/>
      <c r="H23" s="488"/>
      <c r="I23" s="142">
        <v>5</v>
      </c>
      <c r="J23" s="296"/>
      <c r="K23" s="297"/>
      <c r="L23" s="143" t="str">
        <f t="shared" si="0"/>
        <v>-</v>
      </c>
    </row>
    <row r="24" spans="2:12">
      <c r="B24" s="144" t="s">
        <v>1265</v>
      </c>
      <c r="C24" s="487" t="s">
        <v>1001</v>
      </c>
      <c r="D24" s="488"/>
      <c r="E24" s="488"/>
      <c r="F24" s="488"/>
      <c r="G24" s="488"/>
      <c r="H24" s="488"/>
      <c r="I24" s="142">
        <v>6</v>
      </c>
      <c r="J24" s="296"/>
      <c r="K24" s="297"/>
      <c r="L24" s="143" t="str">
        <f t="shared" si="0"/>
        <v>-</v>
      </c>
    </row>
    <row r="25" spans="2:12">
      <c r="B25" s="144" t="s">
        <v>1267</v>
      </c>
      <c r="C25" s="487" t="s">
        <v>1002</v>
      </c>
      <c r="D25" s="488"/>
      <c r="E25" s="488"/>
      <c r="F25" s="488"/>
      <c r="G25" s="488"/>
      <c r="H25" s="488"/>
      <c r="I25" s="142">
        <v>7</v>
      </c>
      <c r="J25" s="296"/>
      <c r="K25" s="297"/>
      <c r="L25" s="143" t="str">
        <f t="shared" si="0"/>
        <v>-</v>
      </c>
    </row>
    <row r="26" spans="2:12">
      <c r="B26" s="144" t="s">
        <v>1003</v>
      </c>
      <c r="C26" s="487" t="s">
        <v>1004</v>
      </c>
      <c r="D26" s="488"/>
      <c r="E26" s="488"/>
      <c r="F26" s="488"/>
      <c r="G26" s="488"/>
      <c r="H26" s="488"/>
      <c r="I26" s="142">
        <v>8</v>
      </c>
      <c r="J26" s="291">
        <f>ROUND(SUM(J27:J34),2)</f>
        <v>0</v>
      </c>
      <c r="K26" s="291">
        <f>ROUND(SUM(K27:K34),2)</f>
        <v>0</v>
      </c>
      <c r="L26" s="143" t="str">
        <f t="shared" si="0"/>
        <v>-</v>
      </c>
    </row>
    <row r="27" spans="2:12">
      <c r="B27" s="144" t="s">
        <v>1095</v>
      </c>
      <c r="C27" s="487" t="s">
        <v>1005</v>
      </c>
      <c r="D27" s="488"/>
      <c r="E27" s="488"/>
      <c r="F27" s="488"/>
      <c r="G27" s="488"/>
      <c r="H27" s="488"/>
      <c r="I27" s="142">
        <v>9</v>
      </c>
      <c r="J27" s="296"/>
      <c r="K27" s="297"/>
      <c r="L27" s="143" t="str">
        <f t="shared" si="0"/>
        <v>-</v>
      </c>
    </row>
    <row r="28" spans="2:12">
      <c r="B28" s="144" t="s">
        <v>1096</v>
      </c>
      <c r="C28" s="487" t="s">
        <v>1006</v>
      </c>
      <c r="D28" s="488"/>
      <c r="E28" s="488"/>
      <c r="F28" s="488"/>
      <c r="G28" s="488"/>
      <c r="H28" s="488"/>
      <c r="I28" s="142">
        <v>10</v>
      </c>
      <c r="J28" s="296"/>
      <c r="K28" s="297"/>
      <c r="L28" s="143" t="str">
        <f t="shared" si="0"/>
        <v>-</v>
      </c>
    </row>
    <row r="29" spans="2:12">
      <c r="B29" s="144" t="s">
        <v>1098</v>
      </c>
      <c r="C29" s="487" t="s">
        <v>1007</v>
      </c>
      <c r="D29" s="488"/>
      <c r="E29" s="488"/>
      <c r="F29" s="488"/>
      <c r="G29" s="488"/>
      <c r="H29" s="488"/>
      <c r="I29" s="142">
        <v>11</v>
      </c>
      <c r="J29" s="296"/>
      <c r="K29" s="297"/>
      <c r="L29" s="143" t="str">
        <f t="shared" si="0"/>
        <v>-</v>
      </c>
    </row>
    <row r="30" spans="2:12">
      <c r="B30" s="144" t="s">
        <v>1100</v>
      </c>
      <c r="C30" s="487" t="s">
        <v>1008</v>
      </c>
      <c r="D30" s="488"/>
      <c r="E30" s="488"/>
      <c r="F30" s="488"/>
      <c r="G30" s="488"/>
      <c r="H30" s="488"/>
      <c r="I30" s="142">
        <v>12</v>
      </c>
      <c r="J30" s="296"/>
      <c r="K30" s="297"/>
      <c r="L30" s="143" t="str">
        <f t="shared" si="0"/>
        <v>-</v>
      </c>
    </row>
    <row r="31" spans="2:12">
      <c r="B31" s="144" t="s">
        <v>1102</v>
      </c>
      <c r="C31" s="487" t="s">
        <v>1009</v>
      </c>
      <c r="D31" s="488"/>
      <c r="E31" s="488"/>
      <c r="F31" s="488"/>
      <c r="G31" s="488"/>
      <c r="H31" s="488"/>
      <c r="I31" s="142">
        <v>13</v>
      </c>
      <c r="J31" s="296"/>
      <c r="K31" s="297"/>
      <c r="L31" s="143" t="str">
        <f t="shared" si="0"/>
        <v>-</v>
      </c>
    </row>
    <row r="32" spans="2:12">
      <c r="B32" s="144" t="s">
        <v>1103</v>
      </c>
      <c r="C32" s="487" t="s">
        <v>1010</v>
      </c>
      <c r="D32" s="488"/>
      <c r="E32" s="488"/>
      <c r="F32" s="488"/>
      <c r="G32" s="488"/>
      <c r="H32" s="488"/>
      <c r="I32" s="142">
        <v>14</v>
      </c>
      <c r="J32" s="296"/>
      <c r="K32" s="297"/>
      <c r="L32" s="143" t="str">
        <f t="shared" si="0"/>
        <v>-</v>
      </c>
    </row>
    <row r="33" spans="2:12">
      <c r="B33" s="144" t="s">
        <v>1105</v>
      </c>
      <c r="C33" s="487" t="s">
        <v>1011</v>
      </c>
      <c r="D33" s="488"/>
      <c r="E33" s="488"/>
      <c r="F33" s="488"/>
      <c r="G33" s="488"/>
      <c r="H33" s="488"/>
      <c r="I33" s="142">
        <v>15</v>
      </c>
      <c r="J33" s="296"/>
      <c r="K33" s="297"/>
      <c r="L33" s="143" t="str">
        <f t="shared" si="0"/>
        <v>-</v>
      </c>
    </row>
    <row r="34" spans="2:12">
      <c r="B34" s="144" t="s">
        <v>1107</v>
      </c>
      <c r="C34" s="487" t="s">
        <v>1012</v>
      </c>
      <c r="D34" s="488"/>
      <c r="E34" s="488"/>
      <c r="F34" s="488"/>
      <c r="G34" s="488"/>
      <c r="H34" s="488"/>
      <c r="I34" s="142">
        <v>16</v>
      </c>
      <c r="J34" s="296"/>
      <c r="K34" s="297"/>
      <c r="L34" s="143" t="str">
        <f t="shared" si="0"/>
        <v>-</v>
      </c>
    </row>
    <row r="35" spans="2:12">
      <c r="B35" s="144" t="s">
        <v>1013</v>
      </c>
      <c r="C35" s="487" t="s">
        <v>1014</v>
      </c>
      <c r="D35" s="488"/>
      <c r="E35" s="488"/>
      <c r="F35" s="488"/>
      <c r="G35" s="488"/>
      <c r="H35" s="488"/>
      <c r="I35" s="142">
        <v>17</v>
      </c>
      <c r="J35" s="296"/>
      <c r="K35" s="297"/>
      <c r="L35" s="143" t="str">
        <f t="shared" si="0"/>
        <v>-</v>
      </c>
    </row>
    <row r="36" spans="2:12">
      <c r="B36" s="141" t="s">
        <v>1015</v>
      </c>
      <c r="C36" s="485" t="s">
        <v>1016</v>
      </c>
      <c r="D36" s="486"/>
      <c r="E36" s="486"/>
      <c r="F36" s="486"/>
      <c r="G36" s="486"/>
      <c r="H36" s="486"/>
      <c r="I36" s="142">
        <v>18</v>
      </c>
      <c r="J36" s="291">
        <f>ROUND(J37+J41+J49+J52+J57+J60-J64,2)</f>
        <v>0</v>
      </c>
      <c r="K36" s="291">
        <f>ROUND(K37+K41+K49+K52+K57+K60-K64,2)</f>
        <v>0</v>
      </c>
      <c r="L36" s="143" t="str">
        <f t="shared" si="0"/>
        <v>-</v>
      </c>
    </row>
    <row r="37" spans="2:12">
      <c r="B37" s="144" t="s">
        <v>1017</v>
      </c>
      <c r="C37" s="487" t="s">
        <v>1018</v>
      </c>
      <c r="D37" s="488"/>
      <c r="E37" s="488"/>
      <c r="F37" s="488"/>
      <c r="G37" s="488"/>
      <c r="H37" s="488"/>
      <c r="I37" s="142">
        <v>19</v>
      </c>
      <c r="J37" s="291">
        <f>ROUND(SUM(J38:J40),2)</f>
        <v>0</v>
      </c>
      <c r="K37" s="291">
        <f>ROUND(SUM(K38:K40),2)</f>
        <v>0</v>
      </c>
      <c r="L37" s="143" t="str">
        <f t="shared" si="0"/>
        <v>-</v>
      </c>
    </row>
    <row r="38" spans="2:12">
      <c r="B38" s="144" t="s">
        <v>1019</v>
      </c>
      <c r="C38" s="487" t="s">
        <v>1020</v>
      </c>
      <c r="D38" s="488"/>
      <c r="E38" s="488"/>
      <c r="F38" s="488"/>
      <c r="G38" s="488"/>
      <c r="H38" s="488"/>
      <c r="I38" s="142">
        <v>20</v>
      </c>
      <c r="J38" s="296"/>
      <c r="K38" s="297"/>
      <c r="L38" s="143" t="str">
        <f t="shared" si="0"/>
        <v>-</v>
      </c>
    </row>
    <row r="39" spans="2:12">
      <c r="B39" s="144" t="s">
        <v>1021</v>
      </c>
      <c r="C39" s="487" t="s">
        <v>1022</v>
      </c>
      <c r="D39" s="488"/>
      <c r="E39" s="488"/>
      <c r="F39" s="488"/>
      <c r="G39" s="488"/>
      <c r="H39" s="488"/>
      <c r="I39" s="142">
        <v>21</v>
      </c>
      <c r="J39" s="296"/>
      <c r="K39" s="297"/>
      <c r="L39" s="143" t="str">
        <f t="shared" si="0"/>
        <v>-</v>
      </c>
    </row>
    <row r="40" spans="2:12">
      <c r="B40" s="144" t="s">
        <v>1023</v>
      </c>
      <c r="C40" s="487" t="s">
        <v>1024</v>
      </c>
      <c r="D40" s="488"/>
      <c r="E40" s="488"/>
      <c r="F40" s="488"/>
      <c r="G40" s="488"/>
      <c r="H40" s="488"/>
      <c r="I40" s="142">
        <v>22</v>
      </c>
      <c r="J40" s="296"/>
      <c r="K40" s="297"/>
      <c r="L40" s="143" t="str">
        <f t="shared" si="0"/>
        <v>-</v>
      </c>
    </row>
    <row r="41" spans="2:12">
      <c r="B41" s="144" t="s">
        <v>1025</v>
      </c>
      <c r="C41" s="487" t="s">
        <v>1026</v>
      </c>
      <c r="D41" s="488"/>
      <c r="E41" s="488"/>
      <c r="F41" s="488"/>
      <c r="G41" s="488"/>
      <c r="H41" s="488"/>
      <c r="I41" s="142">
        <v>23</v>
      </c>
      <c r="J41" s="291">
        <f>ROUND(SUM(J42:J48),2)</f>
        <v>0</v>
      </c>
      <c r="K41" s="291">
        <f>ROUND(SUM(K42:K48),2)</f>
        <v>0</v>
      </c>
      <c r="L41" s="143" t="str">
        <f t="shared" si="0"/>
        <v>-</v>
      </c>
    </row>
    <row r="42" spans="2:12">
      <c r="B42" s="144" t="s">
        <v>1027</v>
      </c>
      <c r="C42" s="487" t="s">
        <v>1028</v>
      </c>
      <c r="D42" s="488"/>
      <c r="E42" s="488"/>
      <c r="F42" s="488"/>
      <c r="G42" s="488"/>
      <c r="H42" s="488"/>
      <c r="I42" s="142">
        <v>24</v>
      </c>
      <c r="J42" s="296"/>
      <c r="K42" s="297"/>
      <c r="L42" s="143" t="str">
        <f t="shared" si="0"/>
        <v>-</v>
      </c>
    </row>
    <row r="43" spans="2:12">
      <c r="B43" s="144" t="s">
        <v>1029</v>
      </c>
      <c r="C43" s="487" t="s">
        <v>1030</v>
      </c>
      <c r="D43" s="488"/>
      <c r="E43" s="488"/>
      <c r="F43" s="488"/>
      <c r="G43" s="488"/>
      <c r="H43" s="488"/>
      <c r="I43" s="142">
        <v>25</v>
      </c>
      <c r="J43" s="296"/>
      <c r="K43" s="297"/>
      <c r="L43" s="143" t="str">
        <f t="shared" si="0"/>
        <v>-</v>
      </c>
    </row>
    <row r="44" spans="2:12">
      <c r="B44" s="144" t="s">
        <v>1031</v>
      </c>
      <c r="C44" s="487" t="s">
        <v>1032</v>
      </c>
      <c r="D44" s="488"/>
      <c r="E44" s="488"/>
      <c r="F44" s="488"/>
      <c r="G44" s="488"/>
      <c r="H44" s="488"/>
      <c r="I44" s="142">
        <v>26</v>
      </c>
      <c r="J44" s="296"/>
      <c r="K44" s="297"/>
      <c r="L44" s="143" t="str">
        <f t="shared" si="0"/>
        <v>-</v>
      </c>
    </row>
    <row r="45" spans="2:12">
      <c r="B45" s="144" t="s">
        <v>1033</v>
      </c>
      <c r="C45" s="487" t="s">
        <v>1034</v>
      </c>
      <c r="D45" s="488"/>
      <c r="E45" s="488"/>
      <c r="F45" s="488"/>
      <c r="G45" s="488"/>
      <c r="H45" s="488"/>
      <c r="I45" s="142">
        <v>27</v>
      </c>
      <c r="J45" s="296"/>
      <c r="K45" s="297"/>
      <c r="L45" s="143" t="str">
        <f t="shared" si="0"/>
        <v>-</v>
      </c>
    </row>
    <row r="46" spans="2:12">
      <c r="B46" s="144" t="s">
        <v>1035</v>
      </c>
      <c r="C46" s="487" t="s">
        <v>1036</v>
      </c>
      <c r="D46" s="488"/>
      <c r="E46" s="488"/>
      <c r="F46" s="488"/>
      <c r="G46" s="488"/>
      <c r="H46" s="488"/>
      <c r="I46" s="142">
        <v>28</v>
      </c>
      <c r="J46" s="296"/>
      <c r="K46" s="297"/>
      <c r="L46" s="143" t="str">
        <f t="shared" si="0"/>
        <v>-</v>
      </c>
    </row>
    <row r="47" spans="2:12">
      <c r="B47" s="144" t="s">
        <v>1037</v>
      </c>
      <c r="C47" s="487" t="s">
        <v>1887</v>
      </c>
      <c r="D47" s="488"/>
      <c r="E47" s="488"/>
      <c r="F47" s="488"/>
      <c r="G47" s="488"/>
      <c r="H47" s="488"/>
      <c r="I47" s="142">
        <v>29</v>
      </c>
      <c r="J47" s="296"/>
      <c r="K47" s="297"/>
      <c r="L47" s="143" t="str">
        <f t="shared" si="0"/>
        <v>-</v>
      </c>
    </row>
    <row r="48" spans="2:12">
      <c r="B48" s="144" t="s">
        <v>1888</v>
      </c>
      <c r="C48" s="487" t="s">
        <v>1889</v>
      </c>
      <c r="D48" s="488"/>
      <c r="E48" s="488"/>
      <c r="F48" s="488"/>
      <c r="G48" s="488"/>
      <c r="H48" s="488"/>
      <c r="I48" s="142">
        <v>30</v>
      </c>
      <c r="J48" s="296"/>
      <c r="K48" s="297"/>
      <c r="L48" s="143" t="str">
        <f t="shared" si="0"/>
        <v>-</v>
      </c>
    </row>
    <row r="49" spans="2:12">
      <c r="B49" s="144" t="s">
        <v>1890</v>
      </c>
      <c r="C49" s="487" t="s">
        <v>1891</v>
      </c>
      <c r="D49" s="488"/>
      <c r="E49" s="488"/>
      <c r="F49" s="488"/>
      <c r="G49" s="488"/>
      <c r="H49" s="488"/>
      <c r="I49" s="142">
        <v>31</v>
      </c>
      <c r="J49" s="291">
        <f>ROUND(SUM(J50:J51),2)</f>
        <v>0</v>
      </c>
      <c r="K49" s="291">
        <f>ROUND(SUM(K50:K51),2)</f>
        <v>0</v>
      </c>
      <c r="L49" s="143" t="str">
        <f t="shared" si="0"/>
        <v>-</v>
      </c>
    </row>
    <row r="50" spans="2:12">
      <c r="B50" s="144" t="s">
        <v>1892</v>
      </c>
      <c r="C50" s="487" t="s">
        <v>1260</v>
      </c>
      <c r="D50" s="488"/>
      <c r="E50" s="488"/>
      <c r="F50" s="488"/>
      <c r="G50" s="488"/>
      <c r="H50" s="488"/>
      <c r="I50" s="142">
        <v>32</v>
      </c>
      <c r="J50" s="296"/>
      <c r="K50" s="297"/>
      <c r="L50" s="143" t="str">
        <f t="shared" si="0"/>
        <v>-</v>
      </c>
    </row>
    <row r="51" spans="2:12">
      <c r="B51" s="144" t="s">
        <v>1261</v>
      </c>
      <c r="C51" s="487" t="s">
        <v>1262</v>
      </c>
      <c r="D51" s="488"/>
      <c r="E51" s="488"/>
      <c r="F51" s="488"/>
      <c r="G51" s="488"/>
      <c r="H51" s="488"/>
      <c r="I51" s="142">
        <v>33</v>
      </c>
      <c r="J51" s="296"/>
      <c r="K51" s="297"/>
      <c r="L51" s="143" t="str">
        <f t="shared" ref="L51:L82" si="1">IF(J51&gt;0,IF(K51/J51&gt;=100,"&gt;&gt;100",K51/J51*100),"-")</f>
        <v>-</v>
      </c>
    </row>
    <row r="52" spans="2:12">
      <c r="B52" s="144" t="s">
        <v>1263</v>
      </c>
      <c r="C52" s="487" t="s">
        <v>1632</v>
      </c>
      <c r="D52" s="488"/>
      <c r="E52" s="488"/>
      <c r="F52" s="488"/>
      <c r="G52" s="488"/>
      <c r="H52" s="488"/>
      <c r="I52" s="142">
        <v>34</v>
      </c>
      <c r="J52" s="291">
        <f>ROUND(SUM(J53:J56),2)</f>
        <v>0</v>
      </c>
      <c r="K52" s="291">
        <f>ROUND(SUM(K53:K56),2)</f>
        <v>0</v>
      </c>
      <c r="L52" s="143" t="str">
        <f t="shared" si="1"/>
        <v>-</v>
      </c>
    </row>
    <row r="53" spans="2:12">
      <c r="B53" s="144" t="s">
        <v>1633</v>
      </c>
      <c r="C53" s="487" t="s">
        <v>1634</v>
      </c>
      <c r="D53" s="488"/>
      <c r="E53" s="488"/>
      <c r="F53" s="488"/>
      <c r="G53" s="488"/>
      <c r="H53" s="488"/>
      <c r="I53" s="142">
        <v>35</v>
      </c>
      <c r="J53" s="296"/>
      <c r="K53" s="297"/>
      <c r="L53" s="143" t="str">
        <f t="shared" si="1"/>
        <v>-</v>
      </c>
    </row>
    <row r="54" spans="2:12">
      <c r="B54" s="144" t="s">
        <v>1635</v>
      </c>
      <c r="C54" s="487" t="s">
        <v>1636</v>
      </c>
      <c r="D54" s="488"/>
      <c r="E54" s="488"/>
      <c r="F54" s="488"/>
      <c r="G54" s="488"/>
      <c r="H54" s="488"/>
      <c r="I54" s="142">
        <v>36</v>
      </c>
      <c r="J54" s="296"/>
      <c r="K54" s="297"/>
      <c r="L54" s="143" t="str">
        <f t="shared" si="1"/>
        <v>-</v>
      </c>
    </row>
    <row r="55" spans="2:12">
      <c r="B55" s="144" t="s">
        <v>1637</v>
      </c>
      <c r="C55" s="487" t="s">
        <v>1638</v>
      </c>
      <c r="D55" s="488"/>
      <c r="E55" s="488"/>
      <c r="F55" s="488"/>
      <c r="G55" s="488"/>
      <c r="H55" s="488"/>
      <c r="I55" s="142">
        <v>37</v>
      </c>
      <c r="J55" s="296"/>
      <c r="K55" s="297"/>
      <c r="L55" s="143" t="str">
        <f t="shared" si="1"/>
        <v>-</v>
      </c>
    </row>
    <row r="56" spans="2:12">
      <c r="B56" s="144" t="s">
        <v>1639</v>
      </c>
      <c r="C56" s="487" t="s">
        <v>1640</v>
      </c>
      <c r="D56" s="488"/>
      <c r="E56" s="488"/>
      <c r="F56" s="488"/>
      <c r="G56" s="488"/>
      <c r="H56" s="488"/>
      <c r="I56" s="142">
        <v>38</v>
      </c>
      <c r="J56" s="296"/>
      <c r="K56" s="297"/>
      <c r="L56" s="143" t="str">
        <f t="shared" si="1"/>
        <v>-</v>
      </c>
    </row>
    <row r="57" spans="2:12">
      <c r="B57" s="144" t="s">
        <v>1641</v>
      </c>
      <c r="C57" s="487" t="s">
        <v>1642</v>
      </c>
      <c r="D57" s="488"/>
      <c r="E57" s="488"/>
      <c r="F57" s="488"/>
      <c r="G57" s="488"/>
      <c r="H57" s="488"/>
      <c r="I57" s="142">
        <v>39</v>
      </c>
      <c r="J57" s="291">
        <f>ROUND(SUM(J58:J59),2)</f>
        <v>0</v>
      </c>
      <c r="K57" s="291">
        <f>ROUND(SUM(K58:K59),2)</f>
        <v>0</v>
      </c>
      <c r="L57" s="143" t="str">
        <f t="shared" si="1"/>
        <v>-</v>
      </c>
    </row>
    <row r="58" spans="2:12">
      <c r="B58" s="144" t="s">
        <v>1643</v>
      </c>
      <c r="C58" s="487" t="s">
        <v>1644</v>
      </c>
      <c r="D58" s="488"/>
      <c r="E58" s="488"/>
      <c r="F58" s="488"/>
      <c r="G58" s="488"/>
      <c r="H58" s="488"/>
      <c r="I58" s="142">
        <v>40</v>
      </c>
      <c r="J58" s="296"/>
      <c r="K58" s="297"/>
      <c r="L58" s="143" t="str">
        <f t="shared" si="1"/>
        <v>-</v>
      </c>
    </row>
    <row r="59" spans="2:12">
      <c r="B59" s="144" t="s">
        <v>1645</v>
      </c>
      <c r="C59" s="487" t="s">
        <v>1646</v>
      </c>
      <c r="D59" s="488"/>
      <c r="E59" s="488"/>
      <c r="F59" s="488"/>
      <c r="G59" s="488"/>
      <c r="H59" s="488"/>
      <c r="I59" s="142">
        <v>41</v>
      </c>
      <c r="J59" s="296"/>
      <c r="K59" s="297"/>
      <c r="L59" s="143" t="str">
        <f t="shared" si="1"/>
        <v>-</v>
      </c>
    </row>
    <row r="60" spans="2:12">
      <c r="B60" s="144" t="s">
        <v>1647</v>
      </c>
      <c r="C60" s="487" t="s">
        <v>518</v>
      </c>
      <c r="D60" s="488"/>
      <c r="E60" s="488"/>
      <c r="F60" s="488"/>
      <c r="G60" s="488"/>
      <c r="H60" s="488"/>
      <c r="I60" s="142">
        <v>42</v>
      </c>
      <c r="J60" s="291">
        <f>ROUND(SUM(J61:J63),2)</f>
        <v>0</v>
      </c>
      <c r="K60" s="291">
        <f>ROUND(SUM(K61:K63),2)</f>
        <v>0</v>
      </c>
      <c r="L60" s="143" t="str">
        <f t="shared" si="1"/>
        <v>-</v>
      </c>
    </row>
    <row r="61" spans="2:12">
      <c r="B61" s="144" t="s">
        <v>519</v>
      </c>
      <c r="C61" s="487" t="s">
        <v>520</v>
      </c>
      <c r="D61" s="488"/>
      <c r="E61" s="488"/>
      <c r="F61" s="488"/>
      <c r="G61" s="488"/>
      <c r="H61" s="488"/>
      <c r="I61" s="142">
        <v>43</v>
      </c>
      <c r="J61" s="296"/>
      <c r="K61" s="297"/>
      <c r="L61" s="143" t="str">
        <f t="shared" si="1"/>
        <v>-</v>
      </c>
    </row>
    <row r="62" spans="2:12">
      <c r="B62" s="144" t="s">
        <v>521</v>
      </c>
      <c r="C62" s="487" t="s">
        <v>522</v>
      </c>
      <c r="D62" s="488"/>
      <c r="E62" s="488"/>
      <c r="F62" s="488"/>
      <c r="G62" s="488"/>
      <c r="H62" s="488"/>
      <c r="I62" s="142">
        <v>44</v>
      </c>
      <c r="J62" s="296"/>
      <c r="K62" s="297"/>
      <c r="L62" s="143" t="str">
        <f t="shared" si="1"/>
        <v>-</v>
      </c>
    </row>
    <row r="63" spans="2:12">
      <c r="B63" s="144" t="s">
        <v>523</v>
      </c>
      <c r="C63" s="487" t="s">
        <v>524</v>
      </c>
      <c r="D63" s="488"/>
      <c r="E63" s="488"/>
      <c r="F63" s="488"/>
      <c r="G63" s="488"/>
      <c r="H63" s="488"/>
      <c r="I63" s="142">
        <v>45</v>
      </c>
      <c r="J63" s="296"/>
      <c r="K63" s="297"/>
      <c r="L63" s="143" t="str">
        <f t="shared" si="1"/>
        <v>-</v>
      </c>
    </row>
    <row r="64" spans="2:12">
      <c r="B64" s="144" t="s">
        <v>525</v>
      </c>
      <c r="C64" s="487" t="s">
        <v>526</v>
      </c>
      <c r="D64" s="488"/>
      <c r="E64" s="488"/>
      <c r="F64" s="488"/>
      <c r="G64" s="488"/>
      <c r="H64" s="488"/>
      <c r="I64" s="142">
        <v>46</v>
      </c>
      <c r="J64" s="296"/>
      <c r="K64" s="297"/>
      <c r="L64" s="143" t="str">
        <f t="shared" si="1"/>
        <v>-</v>
      </c>
    </row>
    <row r="65" spans="2:12">
      <c r="B65" s="141" t="s">
        <v>527</v>
      </c>
      <c r="C65" s="485" t="s">
        <v>528</v>
      </c>
      <c r="D65" s="486"/>
      <c r="E65" s="486"/>
      <c r="F65" s="486"/>
      <c r="G65" s="486"/>
      <c r="H65" s="486"/>
      <c r="I65" s="142">
        <v>47</v>
      </c>
      <c r="J65" s="291">
        <f>ROUND(J66,2)</f>
        <v>0</v>
      </c>
      <c r="K65" s="291">
        <f>ROUND(K66,2)</f>
        <v>0</v>
      </c>
      <c r="L65" s="143" t="str">
        <f t="shared" si="1"/>
        <v>-</v>
      </c>
    </row>
    <row r="66" spans="2:12">
      <c r="B66" s="144" t="s">
        <v>529</v>
      </c>
      <c r="C66" s="487" t="s">
        <v>530</v>
      </c>
      <c r="D66" s="488"/>
      <c r="E66" s="488"/>
      <c r="F66" s="488"/>
      <c r="G66" s="488"/>
      <c r="H66" s="488"/>
      <c r="I66" s="142">
        <v>48</v>
      </c>
      <c r="J66" s="291">
        <f>ROUND(SUM(J67:J68),2)</f>
        <v>0</v>
      </c>
      <c r="K66" s="291">
        <f>ROUND(SUM(K67:K68),2)</f>
        <v>0</v>
      </c>
      <c r="L66" s="143" t="str">
        <f t="shared" si="1"/>
        <v>-</v>
      </c>
    </row>
    <row r="67" spans="2:12">
      <c r="B67" s="144" t="s">
        <v>1179</v>
      </c>
      <c r="C67" s="487" t="s">
        <v>1315</v>
      </c>
      <c r="D67" s="488"/>
      <c r="E67" s="488"/>
      <c r="F67" s="488"/>
      <c r="G67" s="488"/>
      <c r="H67" s="488"/>
      <c r="I67" s="142">
        <v>49</v>
      </c>
      <c r="J67" s="296"/>
      <c r="K67" s="297"/>
      <c r="L67" s="143" t="str">
        <f t="shared" si="1"/>
        <v>-</v>
      </c>
    </row>
    <row r="68" spans="2:12">
      <c r="B68" s="144" t="s">
        <v>1181</v>
      </c>
      <c r="C68" s="487" t="s">
        <v>1316</v>
      </c>
      <c r="D68" s="488"/>
      <c r="E68" s="488"/>
      <c r="F68" s="488"/>
      <c r="G68" s="488"/>
      <c r="H68" s="488"/>
      <c r="I68" s="142">
        <v>50</v>
      </c>
      <c r="J68" s="296"/>
      <c r="K68" s="297"/>
      <c r="L68" s="143" t="str">
        <f t="shared" si="1"/>
        <v>-</v>
      </c>
    </row>
    <row r="69" spans="2:12">
      <c r="B69" s="141" t="s">
        <v>1317</v>
      </c>
      <c r="C69" s="485" t="s">
        <v>1318</v>
      </c>
      <c r="D69" s="486"/>
      <c r="E69" s="486"/>
      <c r="F69" s="486"/>
      <c r="G69" s="486"/>
      <c r="H69" s="486"/>
      <c r="I69" s="142">
        <v>51</v>
      </c>
      <c r="J69" s="291">
        <f>ROUND(J70+J71-J72,2)</f>
        <v>0</v>
      </c>
      <c r="K69" s="291">
        <f>ROUND(K70+K71-K72,2)</f>
        <v>0</v>
      </c>
      <c r="L69" s="143" t="str">
        <f t="shared" si="1"/>
        <v>-</v>
      </c>
    </row>
    <row r="70" spans="2:12">
      <c r="B70" s="144" t="s">
        <v>1319</v>
      </c>
      <c r="C70" s="487" t="s">
        <v>1320</v>
      </c>
      <c r="D70" s="488"/>
      <c r="E70" s="488"/>
      <c r="F70" s="488"/>
      <c r="G70" s="488"/>
      <c r="H70" s="488"/>
      <c r="I70" s="142">
        <v>52</v>
      </c>
      <c r="J70" s="296"/>
      <c r="K70" s="297"/>
      <c r="L70" s="143" t="str">
        <f t="shared" si="1"/>
        <v>-</v>
      </c>
    </row>
    <row r="71" spans="2:12">
      <c r="B71" s="144" t="s">
        <v>1321</v>
      </c>
      <c r="C71" s="487" t="s">
        <v>1322</v>
      </c>
      <c r="D71" s="488"/>
      <c r="E71" s="488"/>
      <c r="F71" s="488"/>
      <c r="G71" s="488"/>
      <c r="H71" s="488"/>
      <c r="I71" s="142">
        <v>53</v>
      </c>
      <c r="J71" s="296"/>
      <c r="K71" s="297"/>
      <c r="L71" s="143" t="str">
        <f t="shared" si="1"/>
        <v>-</v>
      </c>
    </row>
    <row r="72" spans="2:12">
      <c r="B72" s="144" t="s">
        <v>1323</v>
      </c>
      <c r="C72" s="487" t="s">
        <v>1324</v>
      </c>
      <c r="D72" s="488"/>
      <c r="E72" s="488"/>
      <c r="F72" s="488"/>
      <c r="G72" s="488"/>
      <c r="H72" s="488"/>
      <c r="I72" s="142">
        <v>54</v>
      </c>
      <c r="J72" s="296"/>
      <c r="K72" s="297"/>
      <c r="L72" s="143" t="str">
        <f t="shared" si="1"/>
        <v>-</v>
      </c>
    </row>
    <row r="73" spans="2:12">
      <c r="B73" s="141" t="s">
        <v>1325</v>
      </c>
      <c r="C73" s="485" t="s">
        <v>1326</v>
      </c>
      <c r="D73" s="486"/>
      <c r="E73" s="486"/>
      <c r="F73" s="486"/>
      <c r="G73" s="486"/>
      <c r="H73" s="486"/>
      <c r="I73" s="142">
        <v>55</v>
      </c>
      <c r="J73" s="291">
        <f>ROUND(SUM(J74:J77)+SUM(J80:J81),2)</f>
        <v>0</v>
      </c>
      <c r="K73" s="291">
        <f>ROUND(SUM(K74:K77)+SUM(K80:K81),2)</f>
        <v>0</v>
      </c>
      <c r="L73" s="143" t="str">
        <f t="shared" si="1"/>
        <v>-</v>
      </c>
    </row>
    <row r="74" spans="2:12">
      <c r="B74" s="144" t="s">
        <v>602</v>
      </c>
      <c r="C74" s="487" t="s">
        <v>1434</v>
      </c>
      <c r="D74" s="488"/>
      <c r="E74" s="488"/>
      <c r="F74" s="488"/>
      <c r="G74" s="488"/>
      <c r="H74" s="488"/>
      <c r="I74" s="142">
        <v>56</v>
      </c>
      <c r="J74" s="296"/>
      <c r="K74" s="297"/>
      <c r="L74" s="143" t="str">
        <f t="shared" si="1"/>
        <v>-</v>
      </c>
    </row>
    <row r="75" spans="2:12">
      <c r="B75" s="144" t="s">
        <v>603</v>
      </c>
      <c r="C75" s="487" t="s">
        <v>1435</v>
      </c>
      <c r="D75" s="488"/>
      <c r="E75" s="488"/>
      <c r="F75" s="488"/>
      <c r="G75" s="488"/>
      <c r="H75" s="488"/>
      <c r="I75" s="142">
        <v>57</v>
      </c>
      <c r="J75" s="296"/>
      <c r="K75" s="297"/>
      <c r="L75" s="143" t="str">
        <f t="shared" si="1"/>
        <v>-</v>
      </c>
    </row>
    <row r="76" spans="2:12">
      <c r="B76" s="144" t="s">
        <v>604</v>
      </c>
      <c r="C76" s="487" t="s">
        <v>1436</v>
      </c>
      <c r="D76" s="488"/>
      <c r="E76" s="488"/>
      <c r="F76" s="488"/>
      <c r="G76" s="488"/>
      <c r="H76" s="488"/>
      <c r="I76" s="142">
        <v>58</v>
      </c>
      <c r="J76" s="296"/>
      <c r="K76" s="297"/>
      <c r="L76" s="143" t="str">
        <f t="shared" si="1"/>
        <v>-</v>
      </c>
    </row>
    <row r="77" spans="2:12">
      <c r="B77" s="144" t="s">
        <v>605</v>
      </c>
      <c r="C77" s="487" t="s">
        <v>1327</v>
      </c>
      <c r="D77" s="488"/>
      <c r="E77" s="488"/>
      <c r="F77" s="488"/>
      <c r="G77" s="488"/>
      <c r="H77" s="488"/>
      <c r="I77" s="142">
        <v>59</v>
      </c>
      <c r="J77" s="291">
        <f>ROUND(SUM(J78:J79),2)</f>
        <v>0</v>
      </c>
      <c r="K77" s="291">
        <f>ROUND(SUM(K78:K79),2)</f>
        <v>0</v>
      </c>
      <c r="L77" s="143" t="str">
        <f t="shared" si="1"/>
        <v>-</v>
      </c>
    </row>
    <row r="78" spans="2:12">
      <c r="B78" s="144" t="s">
        <v>1328</v>
      </c>
      <c r="C78" s="487" t="s">
        <v>1329</v>
      </c>
      <c r="D78" s="488"/>
      <c r="E78" s="488"/>
      <c r="F78" s="488"/>
      <c r="G78" s="488"/>
      <c r="H78" s="488"/>
      <c r="I78" s="142">
        <v>60</v>
      </c>
      <c r="J78" s="296"/>
      <c r="K78" s="297"/>
      <c r="L78" s="143" t="str">
        <f t="shared" si="1"/>
        <v>-</v>
      </c>
    </row>
    <row r="79" spans="2:12">
      <c r="B79" s="144" t="s">
        <v>1330</v>
      </c>
      <c r="C79" s="487" t="s">
        <v>1331</v>
      </c>
      <c r="D79" s="488"/>
      <c r="E79" s="488"/>
      <c r="F79" s="488"/>
      <c r="G79" s="488"/>
      <c r="H79" s="488"/>
      <c r="I79" s="142">
        <v>61</v>
      </c>
      <c r="J79" s="296"/>
      <c r="K79" s="297"/>
      <c r="L79" s="143" t="str">
        <f t="shared" si="1"/>
        <v>-</v>
      </c>
    </row>
    <row r="80" spans="2:12">
      <c r="B80" s="144" t="s">
        <v>606</v>
      </c>
      <c r="C80" s="487" t="s">
        <v>1438</v>
      </c>
      <c r="D80" s="488"/>
      <c r="E80" s="488"/>
      <c r="F80" s="488"/>
      <c r="G80" s="488"/>
      <c r="H80" s="488"/>
      <c r="I80" s="142">
        <v>62</v>
      </c>
      <c r="J80" s="296"/>
      <c r="K80" s="297"/>
      <c r="L80" s="143" t="str">
        <f t="shared" si="1"/>
        <v>-</v>
      </c>
    </row>
    <row r="81" spans="2:12">
      <c r="B81" s="144" t="s">
        <v>607</v>
      </c>
      <c r="C81" s="487" t="s">
        <v>1439</v>
      </c>
      <c r="D81" s="488"/>
      <c r="E81" s="488"/>
      <c r="F81" s="488"/>
      <c r="G81" s="488"/>
      <c r="H81" s="488"/>
      <c r="I81" s="142">
        <v>63</v>
      </c>
      <c r="J81" s="296"/>
      <c r="K81" s="297"/>
      <c r="L81" s="143" t="str">
        <f t="shared" si="1"/>
        <v>-</v>
      </c>
    </row>
    <row r="82" spans="2:12">
      <c r="B82" s="141" t="s">
        <v>1332</v>
      </c>
      <c r="C82" s="485" t="s">
        <v>1333</v>
      </c>
      <c r="D82" s="486"/>
      <c r="E82" s="486"/>
      <c r="F82" s="486"/>
      <c r="G82" s="486"/>
      <c r="H82" s="486"/>
      <c r="I82" s="142">
        <v>64</v>
      </c>
      <c r="J82" s="291">
        <f>ROUND(J83+J88+J91,2)</f>
        <v>0</v>
      </c>
      <c r="K82" s="291">
        <f>ROUND(K83+K88+K91,2)</f>
        <v>0</v>
      </c>
      <c r="L82" s="143" t="str">
        <f t="shared" si="1"/>
        <v>-</v>
      </c>
    </row>
    <row r="83" spans="2:12">
      <c r="B83" s="144" t="s">
        <v>1334</v>
      </c>
      <c r="C83" s="487" t="s">
        <v>1335</v>
      </c>
      <c r="D83" s="488"/>
      <c r="E83" s="488"/>
      <c r="F83" s="488"/>
      <c r="G83" s="488"/>
      <c r="H83" s="488"/>
      <c r="I83" s="142">
        <v>65</v>
      </c>
      <c r="J83" s="291">
        <f>ROUND(SUM(J84:J87),2)</f>
        <v>0</v>
      </c>
      <c r="K83" s="291">
        <f>ROUND(SUM(K84:K87),2)</f>
        <v>0</v>
      </c>
      <c r="L83" s="143" t="str">
        <f t="shared" ref="L83:L114" si="2">IF(J83&gt;0,IF(K83/J83&gt;=100,"&gt;&gt;100",K83/J83*100),"-")</f>
        <v>-</v>
      </c>
    </row>
    <row r="84" spans="2:12">
      <c r="B84" s="144" t="s">
        <v>1753</v>
      </c>
      <c r="C84" s="487" t="s">
        <v>1754</v>
      </c>
      <c r="D84" s="488"/>
      <c r="E84" s="488"/>
      <c r="F84" s="488"/>
      <c r="G84" s="488"/>
      <c r="H84" s="488"/>
      <c r="I84" s="142">
        <v>66</v>
      </c>
      <c r="J84" s="296"/>
      <c r="K84" s="297"/>
      <c r="L84" s="143" t="str">
        <f t="shared" si="2"/>
        <v>-</v>
      </c>
    </row>
    <row r="85" spans="2:12">
      <c r="B85" s="144" t="s">
        <v>1755</v>
      </c>
      <c r="C85" s="487" t="s">
        <v>1756</v>
      </c>
      <c r="D85" s="488"/>
      <c r="E85" s="488"/>
      <c r="F85" s="488"/>
      <c r="G85" s="488"/>
      <c r="H85" s="488"/>
      <c r="I85" s="142">
        <v>67</v>
      </c>
      <c r="J85" s="296"/>
      <c r="K85" s="297"/>
      <c r="L85" s="143" t="str">
        <f t="shared" si="2"/>
        <v>-</v>
      </c>
    </row>
    <row r="86" spans="2:12">
      <c r="B86" s="144" t="s">
        <v>1757</v>
      </c>
      <c r="C86" s="487" t="s">
        <v>1758</v>
      </c>
      <c r="D86" s="488"/>
      <c r="E86" s="488"/>
      <c r="F86" s="488"/>
      <c r="G86" s="488"/>
      <c r="H86" s="488"/>
      <c r="I86" s="142">
        <v>68</v>
      </c>
      <c r="J86" s="296"/>
      <c r="K86" s="297"/>
      <c r="L86" s="143" t="str">
        <f t="shared" si="2"/>
        <v>-</v>
      </c>
    </row>
    <row r="87" spans="2:12">
      <c r="B87" s="144" t="s">
        <v>1759</v>
      </c>
      <c r="C87" s="487" t="s">
        <v>1760</v>
      </c>
      <c r="D87" s="488"/>
      <c r="E87" s="488"/>
      <c r="F87" s="488"/>
      <c r="G87" s="488"/>
      <c r="H87" s="488"/>
      <c r="I87" s="142">
        <v>69</v>
      </c>
      <c r="J87" s="296"/>
      <c r="K87" s="297"/>
      <c r="L87" s="143" t="str">
        <f t="shared" si="2"/>
        <v>-</v>
      </c>
    </row>
    <row r="88" spans="2:12">
      <c r="B88" s="144" t="s">
        <v>1761</v>
      </c>
      <c r="C88" s="487" t="s">
        <v>1762</v>
      </c>
      <c r="D88" s="488"/>
      <c r="E88" s="488"/>
      <c r="F88" s="488"/>
      <c r="G88" s="488"/>
      <c r="H88" s="488"/>
      <c r="I88" s="142">
        <v>70</v>
      </c>
      <c r="J88" s="291">
        <f>ROUND(SUM(J89:J90),2)</f>
        <v>0</v>
      </c>
      <c r="K88" s="291">
        <f>ROUND(SUM(K89:K90),2)</f>
        <v>0</v>
      </c>
      <c r="L88" s="143" t="str">
        <f t="shared" si="2"/>
        <v>-</v>
      </c>
    </row>
    <row r="89" spans="2:12">
      <c r="B89" s="144" t="s">
        <v>1763</v>
      </c>
      <c r="C89" s="487" t="s">
        <v>1764</v>
      </c>
      <c r="D89" s="488"/>
      <c r="E89" s="488"/>
      <c r="F89" s="488"/>
      <c r="G89" s="488"/>
      <c r="H89" s="488"/>
      <c r="I89" s="142">
        <v>71</v>
      </c>
      <c r="J89" s="296"/>
      <c r="K89" s="297"/>
      <c r="L89" s="143" t="str">
        <f t="shared" si="2"/>
        <v>-</v>
      </c>
    </row>
    <row r="90" spans="2:12">
      <c r="B90" s="144" t="s">
        <v>1765</v>
      </c>
      <c r="C90" s="487" t="s">
        <v>1766</v>
      </c>
      <c r="D90" s="488"/>
      <c r="E90" s="488"/>
      <c r="F90" s="488"/>
      <c r="G90" s="488"/>
      <c r="H90" s="488"/>
      <c r="I90" s="142">
        <v>72</v>
      </c>
      <c r="J90" s="296"/>
      <c r="K90" s="297"/>
      <c r="L90" s="143" t="str">
        <f t="shared" si="2"/>
        <v>-</v>
      </c>
    </row>
    <row r="91" spans="2:12">
      <c r="B91" s="144" t="s">
        <v>1767</v>
      </c>
      <c r="C91" s="487" t="s">
        <v>1768</v>
      </c>
      <c r="D91" s="488"/>
      <c r="E91" s="488"/>
      <c r="F91" s="488"/>
      <c r="G91" s="488"/>
      <c r="H91" s="488"/>
      <c r="I91" s="142">
        <v>73</v>
      </c>
      <c r="J91" s="296"/>
      <c r="K91" s="297"/>
      <c r="L91" s="143" t="str">
        <f t="shared" si="2"/>
        <v>-</v>
      </c>
    </row>
    <row r="92" spans="2:12">
      <c r="B92" s="141">
        <v>1</v>
      </c>
      <c r="C92" s="485" t="s">
        <v>1769</v>
      </c>
      <c r="D92" s="486"/>
      <c r="E92" s="486"/>
      <c r="F92" s="486"/>
      <c r="G92" s="486"/>
      <c r="H92" s="486"/>
      <c r="I92" s="142">
        <v>74</v>
      </c>
      <c r="J92" s="291">
        <f>ROUND(J93+J101+J118+J123+J143+J151+J160,2)</f>
        <v>0</v>
      </c>
      <c r="K92" s="291">
        <f>ROUND(K93+K101+K118+K123+K143+K151+K160,2)</f>
        <v>0</v>
      </c>
      <c r="L92" s="143" t="str">
        <f t="shared" si="2"/>
        <v>-</v>
      </c>
    </row>
    <row r="93" spans="2:12">
      <c r="B93" s="144">
        <v>11</v>
      </c>
      <c r="C93" s="487" t="s">
        <v>1770</v>
      </c>
      <c r="D93" s="488"/>
      <c r="E93" s="488"/>
      <c r="F93" s="488"/>
      <c r="G93" s="488"/>
      <c r="H93" s="488"/>
      <c r="I93" s="142">
        <v>75</v>
      </c>
      <c r="J93" s="291">
        <f>ROUND(J94+J98+J99+J100,2)</f>
        <v>0</v>
      </c>
      <c r="K93" s="291">
        <f>ROUND(K94+K98+K99+K100,2)</f>
        <v>0</v>
      </c>
      <c r="L93" s="143" t="str">
        <f t="shared" si="2"/>
        <v>-</v>
      </c>
    </row>
    <row r="94" spans="2:12">
      <c r="B94" s="144">
        <v>111</v>
      </c>
      <c r="C94" s="487" t="s">
        <v>1771</v>
      </c>
      <c r="D94" s="488"/>
      <c r="E94" s="488"/>
      <c r="F94" s="488"/>
      <c r="G94" s="488"/>
      <c r="H94" s="488"/>
      <c r="I94" s="142">
        <v>76</v>
      </c>
      <c r="J94" s="291">
        <f>ROUND(SUM(J95:J97),2)</f>
        <v>0</v>
      </c>
      <c r="K94" s="291">
        <f>ROUND(SUM(K95:K97),2)</f>
        <v>0</v>
      </c>
      <c r="L94" s="143" t="str">
        <f t="shared" si="2"/>
        <v>-</v>
      </c>
    </row>
    <row r="95" spans="2:12">
      <c r="B95" s="144">
        <v>1111</v>
      </c>
      <c r="C95" s="487" t="s">
        <v>1772</v>
      </c>
      <c r="D95" s="488"/>
      <c r="E95" s="488"/>
      <c r="F95" s="488"/>
      <c r="G95" s="488"/>
      <c r="H95" s="488"/>
      <c r="I95" s="142">
        <v>77</v>
      </c>
      <c r="J95" s="296"/>
      <c r="K95" s="297"/>
      <c r="L95" s="143" t="str">
        <f t="shared" si="2"/>
        <v>-</v>
      </c>
    </row>
    <row r="96" spans="2:12">
      <c r="B96" s="144">
        <v>1112</v>
      </c>
      <c r="C96" s="487" t="s">
        <v>1773</v>
      </c>
      <c r="D96" s="488"/>
      <c r="E96" s="488"/>
      <c r="F96" s="488"/>
      <c r="G96" s="488"/>
      <c r="H96" s="488"/>
      <c r="I96" s="142">
        <v>78</v>
      </c>
      <c r="J96" s="296"/>
      <c r="K96" s="297"/>
      <c r="L96" s="143" t="str">
        <f t="shared" si="2"/>
        <v>-</v>
      </c>
    </row>
    <row r="97" spans="2:12">
      <c r="B97" s="144">
        <v>1113</v>
      </c>
      <c r="C97" s="487" t="s">
        <v>1774</v>
      </c>
      <c r="D97" s="488"/>
      <c r="E97" s="488"/>
      <c r="F97" s="488"/>
      <c r="G97" s="488"/>
      <c r="H97" s="488"/>
      <c r="I97" s="142">
        <v>79</v>
      </c>
      <c r="J97" s="296"/>
      <c r="K97" s="297"/>
      <c r="L97" s="143" t="str">
        <f t="shared" si="2"/>
        <v>-</v>
      </c>
    </row>
    <row r="98" spans="2:12">
      <c r="B98" s="144">
        <v>112</v>
      </c>
      <c r="C98" s="487" t="s">
        <v>2004</v>
      </c>
      <c r="D98" s="488"/>
      <c r="E98" s="488"/>
      <c r="F98" s="488"/>
      <c r="G98" s="488"/>
      <c r="H98" s="488"/>
      <c r="I98" s="142">
        <v>80</v>
      </c>
      <c r="J98" s="296"/>
      <c r="K98" s="297"/>
      <c r="L98" s="143" t="str">
        <f t="shared" si="2"/>
        <v>-</v>
      </c>
    </row>
    <row r="99" spans="2:12">
      <c r="B99" s="144">
        <v>113</v>
      </c>
      <c r="C99" s="487" t="s">
        <v>2005</v>
      </c>
      <c r="D99" s="488"/>
      <c r="E99" s="488"/>
      <c r="F99" s="488"/>
      <c r="G99" s="488"/>
      <c r="H99" s="488"/>
      <c r="I99" s="142">
        <v>81</v>
      </c>
      <c r="J99" s="296"/>
      <c r="K99" s="297"/>
      <c r="L99" s="143" t="str">
        <f t="shared" si="2"/>
        <v>-</v>
      </c>
    </row>
    <row r="100" spans="2:12">
      <c r="B100" s="144">
        <v>114</v>
      </c>
      <c r="C100" s="487" t="s">
        <v>2006</v>
      </c>
      <c r="D100" s="488"/>
      <c r="E100" s="488"/>
      <c r="F100" s="488"/>
      <c r="G100" s="488"/>
      <c r="H100" s="488"/>
      <c r="I100" s="142">
        <v>82</v>
      </c>
      <c r="J100" s="296"/>
      <c r="K100" s="297"/>
      <c r="L100" s="143" t="str">
        <f t="shared" si="2"/>
        <v>-</v>
      </c>
    </row>
    <row r="101" spans="2:12" ht="27.75" customHeight="1">
      <c r="B101" s="144">
        <v>12</v>
      </c>
      <c r="C101" s="487" t="s">
        <v>324</v>
      </c>
      <c r="D101" s="489"/>
      <c r="E101" s="489"/>
      <c r="F101" s="489"/>
      <c r="G101" s="489"/>
      <c r="H101" s="489"/>
      <c r="I101" s="142">
        <v>83</v>
      </c>
      <c r="J101" s="291">
        <f>ROUND(J102+J105+J106+J107+J113,2)</f>
        <v>0</v>
      </c>
      <c r="K101" s="291">
        <f>ROUND(K102+K105+K106+K107+K113,2)</f>
        <v>0</v>
      </c>
      <c r="L101" s="143" t="str">
        <f t="shared" si="2"/>
        <v>-</v>
      </c>
    </row>
    <row r="102" spans="2:12">
      <c r="B102" s="144">
        <v>121</v>
      </c>
      <c r="C102" s="487" t="s">
        <v>2007</v>
      </c>
      <c r="D102" s="488"/>
      <c r="E102" s="488"/>
      <c r="F102" s="488"/>
      <c r="G102" s="488"/>
      <c r="H102" s="488"/>
      <c r="I102" s="142">
        <v>84</v>
      </c>
      <c r="J102" s="291">
        <f>ROUND(SUM(J103:J104),2)</f>
        <v>0</v>
      </c>
      <c r="K102" s="291">
        <f>ROUND(SUM(K103:K104),2)</f>
        <v>0</v>
      </c>
      <c r="L102" s="143" t="str">
        <f t="shared" si="2"/>
        <v>-</v>
      </c>
    </row>
    <row r="103" spans="2:12">
      <c r="B103" s="144">
        <v>1211</v>
      </c>
      <c r="C103" s="487" t="s">
        <v>2008</v>
      </c>
      <c r="D103" s="488"/>
      <c r="E103" s="488"/>
      <c r="F103" s="488"/>
      <c r="G103" s="488"/>
      <c r="H103" s="488"/>
      <c r="I103" s="142">
        <v>85</v>
      </c>
      <c r="J103" s="296"/>
      <c r="K103" s="297"/>
      <c r="L103" s="143" t="str">
        <f t="shared" si="2"/>
        <v>-</v>
      </c>
    </row>
    <row r="104" spans="2:12">
      <c r="B104" s="144">
        <v>1212</v>
      </c>
      <c r="C104" s="487" t="s">
        <v>2009</v>
      </c>
      <c r="D104" s="488"/>
      <c r="E104" s="488"/>
      <c r="F104" s="488"/>
      <c r="G104" s="488"/>
      <c r="H104" s="488"/>
      <c r="I104" s="142">
        <v>86</v>
      </c>
      <c r="J104" s="296"/>
      <c r="K104" s="297"/>
      <c r="L104" s="143" t="str">
        <f t="shared" si="2"/>
        <v>-</v>
      </c>
    </row>
    <row r="105" spans="2:12">
      <c r="B105" s="144">
        <v>122</v>
      </c>
      <c r="C105" s="487" t="s">
        <v>2010</v>
      </c>
      <c r="D105" s="488"/>
      <c r="E105" s="488"/>
      <c r="F105" s="488"/>
      <c r="G105" s="488"/>
      <c r="H105" s="488"/>
      <c r="I105" s="142">
        <v>87</v>
      </c>
      <c r="J105" s="296"/>
      <c r="K105" s="297"/>
      <c r="L105" s="143" t="str">
        <f t="shared" si="2"/>
        <v>-</v>
      </c>
    </row>
    <row r="106" spans="2:12">
      <c r="B106" s="144">
        <v>123</v>
      </c>
      <c r="C106" s="487" t="s">
        <v>2011</v>
      </c>
      <c r="D106" s="488"/>
      <c r="E106" s="488"/>
      <c r="F106" s="488"/>
      <c r="G106" s="488"/>
      <c r="H106" s="488"/>
      <c r="I106" s="142">
        <v>88</v>
      </c>
      <c r="J106" s="296"/>
      <c r="K106" s="297"/>
      <c r="L106" s="143" t="str">
        <f t="shared" si="2"/>
        <v>-</v>
      </c>
    </row>
    <row r="107" spans="2:12">
      <c r="B107" s="144">
        <v>124</v>
      </c>
      <c r="C107" s="487" t="s">
        <v>2012</v>
      </c>
      <c r="D107" s="488"/>
      <c r="E107" s="488"/>
      <c r="F107" s="488"/>
      <c r="G107" s="488"/>
      <c r="H107" s="488"/>
      <c r="I107" s="142">
        <v>89</v>
      </c>
      <c r="J107" s="291">
        <f>ROUND(SUM(J108:J112),2)</f>
        <v>0</v>
      </c>
      <c r="K107" s="291">
        <f>ROUND(SUM(K108:K112),2)</f>
        <v>0</v>
      </c>
      <c r="L107" s="143" t="str">
        <f t="shared" si="2"/>
        <v>-</v>
      </c>
    </row>
    <row r="108" spans="2:12">
      <c r="B108" s="144">
        <v>1241</v>
      </c>
      <c r="C108" s="487" t="s">
        <v>851</v>
      </c>
      <c r="D108" s="488"/>
      <c r="E108" s="488"/>
      <c r="F108" s="488"/>
      <c r="G108" s="488"/>
      <c r="H108" s="488"/>
      <c r="I108" s="142">
        <v>90</v>
      </c>
      <c r="J108" s="296"/>
      <c r="K108" s="297"/>
      <c r="L108" s="143" t="str">
        <f t="shared" si="2"/>
        <v>-</v>
      </c>
    </row>
    <row r="109" spans="2:12">
      <c r="B109" s="144">
        <v>1242</v>
      </c>
      <c r="C109" s="487" t="s">
        <v>2013</v>
      </c>
      <c r="D109" s="488"/>
      <c r="E109" s="488"/>
      <c r="F109" s="488"/>
      <c r="G109" s="488"/>
      <c r="H109" s="488"/>
      <c r="I109" s="142">
        <v>91</v>
      </c>
      <c r="J109" s="296"/>
      <c r="K109" s="297"/>
      <c r="L109" s="143" t="str">
        <f t="shared" si="2"/>
        <v>-</v>
      </c>
    </row>
    <row r="110" spans="2:12">
      <c r="B110" s="144">
        <v>1243</v>
      </c>
      <c r="C110" s="487" t="s">
        <v>2014</v>
      </c>
      <c r="D110" s="488"/>
      <c r="E110" s="488"/>
      <c r="F110" s="488"/>
      <c r="G110" s="488"/>
      <c r="H110" s="488"/>
      <c r="I110" s="142">
        <v>92</v>
      </c>
      <c r="J110" s="296"/>
      <c r="K110" s="297"/>
      <c r="L110" s="143" t="str">
        <f t="shared" si="2"/>
        <v>-</v>
      </c>
    </row>
    <row r="111" spans="2:12">
      <c r="B111" s="144">
        <v>1244</v>
      </c>
      <c r="C111" s="487" t="s">
        <v>2015</v>
      </c>
      <c r="D111" s="488"/>
      <c r="E111" s="488"/>
      <c r="F111" s="488"/>
      <c r="G111" s="488"/>
      <c r="H111" s="488"/>
      <c r="I111" s="142">
        <v>93</v>
      </c>
      <c r="J111" s="296"/>
      <c r="K111" s="297"/>
      <c r="L111" s="143" t="str">
        <f t="shared" si="2"/>
        <v>-</v>
      </c>
    </row>
    <row r="112" spans="2:12">
      <c r="B112" s="144">
        <v>1245</v>
      </c>
      <c r="C112" s="487" t="s">
        <v>2016</v>
      </c>
      <c r="D112" s="488"/>
      <c r="E112" s="488"/>
      <c r="F112" s="488"/>
      <c r="G112" s="488"/>
      <c r="H112" s="488"/>
      <c r="I112" s="142">
        <v>94</v>
      </c>
      <c r="J112" s="296"/>
      <c r="K112" s="297"/>
      <c r="L112" s="143" t="str">
        <f t="shared" si="2"/>
        <v>-</v>
      </c>
    </row>
    <row r="113" spans="2:12">
      <c r="B113" s="144">
        <v>129</v>
      </c>
      <c r="C113" s="487" t="s">
        <v>2017</v>
      </c>
      <c r="D113" s="488"/>
      <c r="E113" s="488"/>
      <c r="F113" s="488"/>
      <c r="G113" s="488"/>
      <c r="H113" s="488"/>
      <c r="I113" s="142">
        <v>95</v>
      </c>
      <c r="J113" s="291">
        <f>ROUND(SUM(J114:J117),2)</f>
        <v>0</v>
      </c>
      <c r="K113" s="291">
        <f>ROUND(SUM(K114:K117),2)</f>
        <v>0</v>
      </c>
      <c r="L113" s="143" t="str">
        <f t="shared" si="2"/>
        <v>-</v>
      </c>
    </row>
    <row r="114" spans="2:12">
      <c r="B114" s="144">
        <v>1291</v>
      </c>
      <c r="C114" s="487" t="s">
        <v>2018</v>
      </c>
      <c r="D114" s="488"/>
      <c r="E114" s="488"/>
      <c r="F114" s="488"/>
      <c r="G114" s="488"/>
      <c r="H114" s="488"/>
      <c r="I114" s="142">
        <v>96</v>
      </c>
      <c r="J114" s="296"/>
      <c r="K114" s="297"/>
      <c r="L114" s="143" t="str">
        <f t="shared" si="2"/>
        <v>-</v>
      </c>
    </row>
    <row r="115" spans="2:12">
      <c r="B115" s="144">
        <v>1292</v>
      </c>
      <c r="C115" s="487" t="s">
        <v>2019</v>
      </c>
      <c r="D115" s="488"/>
      <c r="E115" s="488"/>
      <c r="F115" s="488"/>
      <c r="G115" s="488"/>
      <c r="H115" s="488"/>
      <c r="I115" s="142">
        <v>97</v>
      </c>
      <c r="J115" s="296"/>
      <c r="K115" s="297"/>
      <c r="L115" s="143" t="str">
        <f t="shared" ref="L115:L146" si="3">IF(J115&gt;0,IF(K115/J115&gt;=100,"&gt;&gt;100",K115/J115*100),"-")</f>
        <v>-</v>
      </c>
    </row>
    <row r="116" spans="2:12">
      <c r="B116" s="144">
        <v>1293</v>
      </c>
      <c r="C116" s="487" t="s">
        <v>2020</v>
      </c>
      <c r="D116" s="488"/>
      <c r="E116" s="488"/>
      <c r="F116" s="488"/>
      <c r="G116" s="488"/>
      <c r="H116" s="488"/>
      <c r="I116" s="142">
        <v>98</v>
      </c>
      <c r="J116" s="296"/>
      <c r="K116" s="297"/>
      <c r="L116" s="143" t="str">
        <f t="shared" si="3"/>
        <v>-</v>
      </c>
    </row>
    <row r="117" spans="2:12">
      <c r="B117" s="144">
        <v>1294</v>
      </c>
      <c r="C117" s="487" t="s">
        <v>2021</v>
      </c>
      <c r="D117" s="488"/>
      <c r="E117" s="488"/>
      <c r="F117" s="488"/>
      <c r="G117" s="488"/>
      <c r="H117" s="488"/>
      <c r="I117" s="142">
        <v>99</v>
      </c>
      <c r="J117" s="296"/>
      <c r="K117" s="297"/>
      <c r="L117" s="143" t="str">
        <f t="shared" si="3"/>
        <v>-</v>
      </c>
    </row>
    <row r="118" spans="2:12">
      <c r="B118" s="144">
        <v>13</v>
      </c>
      <c r="C118" s="487" t="s">
        <v>2022</v>
      </c>
      <c r="D118" s="488"/>
      <c r="E118" s="488"/>
      <c r="F118" s="488"/>
      <c r="G118" s="488"/>
      <c r="H118" s="488"/>
      <c r="I118" s="142">
        <v>100</v>
      </c>
      <c r="J118" s="291">
        <f>ROUND(SUM(J119:J121)-J122,2)</f>
        <v>0</v>
      </c>
      <c r="K118" s="291">
        <f>ROUND(SUM(K119:K121)-K122,2)</f>
        <v>0</v>
      </c>
      <c r="L118" s="143" t="str">
        <f t="shared" si="3"/>
        <v>-</v>
      </c>
    </row>
    <row r="119" spans="2:12">
      <c r="B119" s="144">
        <v>131</v>
      </c>
      <c r="C119" s="487" t="s">
        <v>2023</v>
      </c>
      <c r="D119" s="488"/>
      <c r="E119" s="488"/>
      <c r="F119" s="488"/>
      <c r="G119" s="488"/>
      <c r="H119" s="488"/>
      <c r="I119" s="142">
        <v>101</v>
      </c>
      <c r="J119" s="296"/>
      <c r="K119" s="297"/>
      <c r="L119" s="143" t="str">
        <f t="shared" si="3"/>
        <v>-</v>
      </c>
    </row>
    <row r="120" spans="2:12">
      <c r="B120" s="144">
        <v>132</v>
      </c>
      <c r="C120" s="487" t="s">
        <v>2024</v>
      </c>
      <c r="D120" s="488"/>
      <c r="E120" s="488"/>
      <c r="F120" s="488"/>
      <c r="G120" s="488"/>
      <c r="H120" s="488"/>
      <c r="I120" s="142">
        <v>102</v>
      </c>
      <c r="J120" s="296"/>
      <c r="K120" s="297"/>
      <c r="L120" s="143" t="str">
        <f t="shared" si="3"/>
        <v>-</v>
      </c>
    </row>
    <row r="121" spans="2:12">
      <c r="B121" s="144">
        <v>133</v>
      </c>
      <c r="C121" s="487" t="s">
        <v>2025</v>
      </c>
      <c r="D121" s="488"/>
      <c r="E121" s="488"/>
      <c r="F121" s="488"/>
      <c r="G121" s="488"/>
      <c r="H121" s="488"/>
      <c r="I121" s="142">
        <v>103</v>
      </c>
      <c r="J121" s="296"/>
      <c r="K121" s="297"/>
      <c r="L121" s="143" t="str">
        <f t="shared" si="3"/>
        <v>-</v>
      </c>
    </row>
    <row r="122" spans="2:12">
      <c r="B122" s="144">
        <v>139</v>
      </c>
      <c r="C122" s="487" t="s">
        <v>2026</v>
      </c>
      <c r="D122" s="488"/>
      <c r="E122" s="488"/>
      <c r="F122" s="488"/>
      <c r="G122" s="488"/>
      <c r="H122" s="488"/>
      <c r="I122" s="142">
        <v>104</v>
      </c>
      <c r="J122" s="296"/>
      <c r="K122" s="297"/>
      <c r="L122" s="143" t="str">
        <f t="shared" si="3"/>
        <v>-</v>
      </c>
    </row>
    <row r="123" spans="2:12">
      <c r="B123" s="144">
        <v>14</v>
      </c>
      <c r="C123" s="487" t="s">
        <v>760</v>
      </c>
      <c r="D123" s="488"/>
      <c r="E123" s="488"/>
      <c r="F123" s="488"/>
      <c r="G123" s="488"/>
      <c r="H123" s="488"/>
      <c r="I123" s="142">
        <v>105</v>
      </c>
      <c r="J123" s="291">
        <f>ROUND(J124+J127+J130+J133+J136+J139-J142,2)</f>
        <v>0</v>
      </c>
      <c r="K123" s="291">
        <f>ROUND(K124+K127+K130+K133+K136+K139-K142,2)</f>
        <v>0</v>
      </c>
      <c r="L123" s="143" t="str">
        <f t="shared" si="3"/>
        <v>-</v>
      </c>
    </row>
    <row r="124" spans="2:12">
      <c r="B124" s="144">
        <v>141</v>
      </c>
      <c r="C124" s="487" t="s">
        <v>761</v>
      </c>
      <c r="D124" s="488"/>
      <c r="E124" s="488"/>
      <c r="F124" s="488"/>
      <c r="G124" s="488"/>
      <c r="H124" s="488"/>
      <c r="I124" s="142">
        <v>106</v>
      </c>
      <c r="J124" s="291">
        <f>ROUND(SUM(J125:J126),2)</f>
        <v>0</v>
      </c>
      <c r="K124" s="291">
        <f>ROUND(SUM(K125:K126),2)</f>
        <v>0</v>
      </c>
      <c r="L124" s="143" t="str">
        <f t="shared" si="3"/>
        <v>-</v>
      </c>
    </row>
    <row r="125" spans="2:12">
      <c r="B125" s="144">
        <v>1411</v>
      </c>
      <c r="C125" s="487" t="s">
        <v>762</v>
      </c>
      <c r="D125" s="488"/>
      <c r="E125" s="488"/>
      <c r="F125" s="488"/>
      <c r="G125" s="488"/>
      <c r="H125" s="488"/>
      <c r="I125" s="142">
        <v>107</v>
      </c>
      <c r="J125" s="296"/>
      <c r="K125" s="297"/>
      <c r="L125" s="143" t="str">
        <f t="shared" si="3"/>
        <v>-</v>
      </c>
    </row>
    <row r="126" spans="2:12">
      <c r="B126" s="144">
        <v>1412</v>
      </c>
      <c r="C126" s="487" t="s">
        <v>763</v>
      </c>
      <c r="D126" s="488"/>
      <c r="E126" s="488"/>
      <c r="F126" s="488"/>
      <c r="G126" s="488"/>
      <c r="H126" s="488"/>
      <c r="I126" s="142">
        <v>108</v>
      </c>
      <c r="J126" s="296"/>
      <c r="K126" s="297"/>
      <c r="L126" s="143" t="str">
        <f t="shared" si="3"/>
        <v>-</v>
      </c>
    </row>
    <row r="127" spans="2:12">
      <c r="B127" s="144">
        <v>142</v>
      </c>
      <c r="C127" s="487" t="s">
        <v>764</v>
      </c>
      <c r="D127" s="488"/>
      <c r="E127" s="488"/>
      <c r="F127" s="488"/>
      <c r="G127" s="488"/>
      <c r="H127" s="488"/>
      <c r="I127" s="142">
        <v>109</v>
      </c>
      <c r="J127" s="291">
        <f>ROUND(SUM(J128:J129),2)</f>
        <v>0</v>
      </c>
      <c r="K127" s="291">
        <f>ROUND(SUM(K128:K129),2)</f>
        <v>0</v>
      </c>
      <c r="L127" s="143" t="str">
        <f t="shared" si="3"/>
        <v>-</v>
      </c>
    </row>
    <row r="128" spans="2:12">
      <c r="B128" s="144">
        <v>1421</v>
      </c>
      <c r="C128" s="487" t="s">
        <v>765</v>
      </c>
      <c r="D128" s="488"/>
      <c r="E128" s="488"/>
      <c r="F128" s="488"/>
      <c r="G128" s="488"/>
      <c r="H128" s="488"/>
      <c r="I128" s="142">
        <v>110</v>
      </c>
      <c r="J128" s="296"/>
      <c r="K128" s="297"/>
      <c r="L128" s="143" t="str">
        <f t="shared" si="3"/>
        <v>-</v>
      </c>
    </row>
    <row r="129" spans="2:12">
      <c r="B129" s="144">
        <v>1422</v>
      </c>
      <c r="C129" s="487" t="s">
        <v>766</v>
      </c>
      <c r="D129" s="488"/>
      <c r="E129" s="488"/>
      <c r="F129" s="488"/>
      <c r="G129" s="488"/>
      <c r="H129" s="488"/>
      <c r="I129" s="142">
        <v>111</v>
      </c>
      <c r="J129" s="296"/>
      <c r="K129" s="297"/>
      <c r="L129" s="143" t="str">
        <f t="shared" si="3"/>
        <v>-</v>
      </c>
    </row>
    <row r="130" spans="2:12">
      <c r="B130" s="144">
        <v>143</v>
      </c>
      <c r="C130" s="487" t="s">
        <v>767</v>
      </c>
      <c r="D130" s="488"/>
      <c r="E130" s="488"/>
      <c r="F130" s="488"/>
      <c r="G130" s="488"/>
      <c r="H130" s="488"/>
      <c r="I130" s="142">
        <v>112</v>
      </c>
      <c r="J130" s="291">
        <f>ROUND(SUM(J131:J132),2)</f>
        <v>0</v>
      </c>
      <c r="K130" s="291">
        <f>ROUND(SUM(K131:K132),2)</f>
        <v>0</v>
      </c>
      <c r="L130" s="143" t="str">
        <f t="shared" si="3"/>
        <v>-</v>
      </c>
    </row>
    <row r="131" spans="2:12">
      <c r="B131" s="144">
        <v>1431</v>
      </c>
      <c r="C131" s="487" t="s">
        <v>768</v>
      </c>
      <c r="D131" s="488"/>
      <c r="E131" s="488"/>
      <c r="F131" s="488"/>
      <c r="G131" s="488"/>
      <c r="H131" s="488"/>
      <c r="I131" s="142">
        <v>113</v>
      </c>
      <c r="J131" s="296"/>
      <c r="K131" s="297"/>
      <c r="L131" s="143" t="str">
        <f t="shared" si="3"/>
        <v>-</v>
      </c>
    </row>
    <row r="132" spans="2:12">
      <c r="B132" s="144">
        <v>1432</v>
      </c>
      <c r="C132" s="487" t="s">
        <v>769</v>
      </c>
      <c r="D132" s="488"/>
      <c r="E132" s="488"/>
      <c r="F132" s="488"/>
      <c r="G132" s="488"/>
      <c r="H132" s="488"/>
      <c r="I132" s="142">
        <v>114</v>
      </c>
      <c r="J132" s="296"/>
      <c r="K132" s="297"/>
      <c r="L132" s="143" t="str">
        <f t="shared" si="3"/>
        <v>-</v>
      </c>
    </row>
    <row r="133" spans="2:12">
      <c r="B133" s="144">
        <v>144</v>
      </c>
      <c r="C133" s="487" t="s">
        <v>770</v>
      </c>
      <c r="D133" s="488"/>
      <c r="E133" s="488"/>
      <c r="F133" s="488"/>
      <c r="G133" s="488"/>
      <c r="H133" s="488"/>
      <c r="I133" s="142">
        <v>115</v>
      </c>
      <c r="J133" s="291">
        <f>ROUND(SUM(J134:J135),2)</f>
        <v>0</v>
      </c>
      <c r="K133" s="291">
        <f>ROUND(SUM(K134:K135),2)</f>
        <v>0</v>
      </c>
      <c r="L133" s="143" t="str">
        <f t="shared" si="3"/>
        <v>-</v>
      </c>
    </row>
    <row r="134" spans="2:12">
      <c r="B134" s="144">
        <v>1441</v>
      </c>
      <c r="C134" s="487" t="s">
        <v>771</v>
      </c>
      <c r="D134" s="488"/>
      <c r="E134" s="488"/>
      <c r="F134" s="488"/>
      <c r="G134" s="488"/>
      <c r="H134" s="488"/>
      <c r="I134" s="142">
        <v>116</v>
      </c>
      <c r="J134" s="296"/>
      <c r="K134" s="297"/>
      <c r="L134" s="143" t="str">
        <f t="shared" si="3"/>
        <v>-</v>
      </c>
    </row>
    <row r="135" spans="2:12">
      <c r="B135" s="144">
        <v>1442</v>
      </c>
      <c r="C135" s="487" t="s">
        <v>142</v>
      </c>
      <c r="D135" s="488"/>
      <c r="E135" s="488"/>
      <c r="F135" s="488"/>
      <c r="G135" s="488"/>
      <c r="H135" s="488"/>
      <c r="I135" s="142">
        <v>117</v>
      </c>
      <c r="J135" s="296"/>
      <c r="K135" s="297"/>
      <c r="L135" s="143" t="str">
        <f t="shared" si="3"/>
        <v>-</v>
      </c>
    </row>
    <row r="136" spans="2:12">
      <c r="B136" s="144">
        <v>145</v>
      </c>
      <c r="C136" s="487" t="s">
        <v>143</v>
      </c>
      <c r="D136" s="488"/>
      <c r="E136" s="488"/>
      <c r="F136" s="488"/>
      <c r="G136" s="488"/>
      <c r="H136" s="488"/>
      <c r="I136" s="142">
        <v>118</v>
      </c>
      <c r="J136" s="291">
        <f>ROUND(SUM(J137:J138),2)</f>
        <v>0</v>
      </c>
      <c r="K136" s="291">
        <f>ROUND(SUM(K137:K138),2)</f>
        <v>0</v>
      </c>
      <c r="L136" s="143" t="str">
        <f t="shared" si="3"/>
        <v>-</v>
      </c>
    </row>
    <row r="137" spans="2:12">
      <c r="B137" s="144">
        <v>1451</v>
      </c>
      <c r="C137" s="487" t="s">
        <v>144</v>
      </c>
      <c r="D137" s="488"/>
      <c r="E137" s="488"/>
      <c r="F137" s="488"/>
      <c r="G137" s="488"/>
      <c r="H137" s="488"/>
      <c r="I137" s="142">
        <v>119</v>
      </c>
      <c r="J137" s="296"/>
      <c r="K137" s="297"/>
      <c r="L137" s="143" t="str">
        <f t="shared" si="3"/>
        <v>-</v>
      </c>
    </row>
    <row r="138" spans="2:12">
      <c r="B138" s="144">
        <v>1452</v>
      </c>
      <c r="C138" s="487" t="s">
        <v>145</v>
      </c>
      <c r="D138" s="488"/>
      <c r="E138" s="488"/>
      <c r="F138" s="488"/>
      <c r="G138" s="488"/>
      <c r="H138" s="488"/>
      <c r="I138" s="142">
        <v>120</v>
      </c>
      <c r="J138" s="296"/>
      <c r="K138" s="297"/>
      <c r="L138" s="143" t="str">
        <f t="shared" si="3"/>
        <v>-</v>
      </c>
    </row>
    <row r="139" spans="2:12">
      <c r="B139" s="144">
        <v>146</v>
      </c>
      <c r="C139" s="487" t="s">
        <v>146</v>
      </c>
      <c r="D139" s="488"/>
      <c r="E139" s="488"/>
      <c r="F139" s="488"/>
      <c r="G139" s="488"/>
      <c r="H139" s="488"/>
      <c r="I139" s="142">
        <v>121</v>
      </c>
      <c r="J139" s="291">
        <f>ROUND(SUM(J140:J141),2)</f>
        <v>0</v>
      </c>
      <c r="K139" s="291">
        <f>ROUND(SUM(K140:K141),2)</f>
        <v>0</v>
      </c>
      <c r="L139" s="143" t="str">
        <f t="shared" si="3"/>
        <v>-</v>
      </c>
    </row>
    <row r="140" spans="2:12">
      <c r="B140" s="144">
        <v>1461</v>
      </c>
      <c r="C140" s="487" t="s">
        <v>147</v>
      </c>
      <c r="D140" s="488"/>
      <c r="E140" s="488"/>
      <c r="F140" s="488"/>
      <c r="G140" s="488"/>
      <c r="H140" s="488"/>
      <c r="I140" s="142">
        <v>122</v>
      </c>
      <c r="J140" s="296"/>
      <c r="K140" s="297"/>
      <c r="L140" s="143" t="str">
        <f t="shared" si="3"/>
        <v>-</v>
      </c>
    </row>
    <row r="141" spans="2:12">
      <c r="B141" s="144">
        <v>1462</v>
      </c>
      <c r="C141" s="487" t="s">
        <v>148</v>
      </c>
      <c r="D141" s="488"/>
      <c r="E141" s="488"/>
      <c r="F141" s="488"/>
      <c r="G141" s="488"/>
      <c r="H141" s="488"/>
      <c r="I141" s="142">
        <v>123</v>
      </c>
      <c r="J141" s="296"/>
      <c r="K141" s="297"/>
      <c r="L141" s="143" t="str">
        <f t="shared" si="3"/>
        <v>-</v>
      </c>
    </row>
    <row r="142" spans="2:12">
      <c r="B142" s="144">
        <v>149</v>
      </c>
      <c r="C142" s="487" t="s">
        <v>149</v>
      </c>
      <c r="D142" s="488"/>
      <c r="E142" s="488"/>
      <c r="F142" s="488"/>
      <c r="G142" s="488"/>
      <c r="H142" s="488"/>
      <c r="I142" s="142">
        <v>124</v>
      </c>
      <c r="J142" s="296"/>
      <c r="K142" s="297"/>
      <c r="L142" s="143" t="str">
        <f t="shared" si="3"/>
        <v>-</v>
      </c>
    </row>
    <row r="143" spans="2:12">
      <c r="B143" s="144">
        <v>15</v>
      </c>
      <c r="C143" s="487" t="s">
        <v>150</v>
      </c>
      <c r="D143" s="488"/>
      <c r="E143" s="488"/>
      <c r="F143" s="488"/>
      <c r="G143" s="488"/>
      <c r="H143" s="488"/>
      <c r="I143" s="142">
        <v>125</v>
      </c>
      <c r="J143" s="291">
        <f>ROUND(J144+J147-J150,2)</f>
        <v>0</v>
      </c>
      <c r="K143" s="291">
        <f>ROUND(K144+K147-K150,2)</f>
        <v>0</v>
      </c>
      <c r="L143" s="143" t="str">
        <f t="shared" si="3"/>
        <v>-</v>
      </c>
    </row>
    <row r="144" spans="2:12">
      <c r="B144" s="144">
        <v>151</v>
      </c>
      <c r="C144" s="487" t="s">
        <v>151</v>
      </c>
      <c r="D144" s="488"/>
      <c r="E144" s="488"/>
      <c r="F144" s="488"/>
      <c r="G144" s="488"/>
      <c r="H144" s="488"/>
      <c r="I144" s="142">
        <v>126</v>
      </c>
      <c r="J144" s="291">
        <f>ROUND(SUM(J145:J146),2)</f>
        <v>0</v>
      </c>
      <c r="K144" s="291">
        <f>ROUND(SUM(K145:K146),2)</f>
        <v>0</v>
      </c>
      <c r="L144" s="143" t="str">
        <f t="shared" si="3"/>
        <v>-</v>
      </c>
    </row>
    <row r="145" spans="2:12">
      <c r="B145" s="144">
        <v>1511</v>
      </c>
      <c r="C145" s="487" t="s">
        <v>152</v>
      </c>
      <c r="D145" s="488"/>
      <c r="E145" s="488"/>
      <c r="F145" s="488"/>
      <c r="G145" s="488"/>
      <c r="H145" s="488"/>
      <c r="I145" s="142">
        <v>127</v>
      </c>
      <c r="J145" s="296"/>
      <c r="K145" s="297"/>
      <c r="L145" s="143" t="str">
        <f t="shared" si="3"/>
        <v>-</v>
      </c>
    </row>
    <row r="146" spans="2:12">
      <c r="B146" s="144">
        <v>1512</v>
      </c>
      <c r="C146" s="487" t="s">
        <v>153</v>
      </c>
      <c r="D146" s="488"/>
      <c r="E146" s="488"/>
      <c r="F146" s="488"/>
      <c r="G146" s="488"/>
      <c r="H146" s="488"/>
      <c r="I146" s="142">
        <v>128</v>
      </c>
      <c r="J146" s="296"/>
      <c r="K146" s="297"/>
      <c r="L146" s="143" t="str">
        <f t="shared" si="3"/>
        <v>-</v>
      </c>
    </row>
    <row r="147" spans="2:12">
      <c r="B147" s="144">
        <v>152</v>
      </c>
      <c r="C147" s="487" t="s">
        <v>154</v>
      </c>
      <c r="D147" s="488"/>
      <c r="E147" s="488"/>
      <c r="F147" s="488"/>
      <c r="G147" s="488"/>
      <c r="H147" s="488"/>
      <c r="I147" s="142">
        <v>129</v>
      </c>
      <c r="J147" s="291">
        <f>ROUND(SUM(J148:J149),2)</f>
        <v>0</v>
      </c>
      <c r="K147" s="291">
        <f>ROUND(SUM(K148:K149),2)</f>
        <v>0</v>
      </c>
      <c r="L147" s="143" t="str">
        <f t="shared" ref="L147:L162" si="4">IF(J147&gt;0,IF(K147/J147&gt;=100,"&gt;&gt;100",K147/J147*100),"-")</f>
        <v>-</v>
      </c>
    </row>
    <row r="148" spans="2:12">
      <c r="B148" s="144">
        <v>1521</v>
      </c>
      <c r="C148" s="487" t="s">
        <v>155</v>
      </c>
      <c r="D148" s="488"/>
      <c r="E148" s="488"/>
      <c r="F148" s="488"/>
      <c r="G148" s="488"/>
      <c r="H148" s="488"/>
      <c r="I148" s="142">
        <v>130</v>
      </c>
      <c r="J148" s="296"/>
      <c r="K148" s="297"/>
      <c r="L148" s="143" t="str">
        <f t="shared" si="4"/>
        <v>-</v>
      </c>
    </row>
    <row r="149" spans="2:12">
      <c r="B149" s="144">
        <v>1522</v>
      </c>
      <c r="C149" s="487" t="s">
        <v>1824</v>
      </c>
      <c r="D149" s="488"/>
      <c r="E149" s="488"/>
      <c r="F149" s="488"/>
      <c r="G149" s="488"/>
      <c r="H149" s="488"/>
      <c r="I149" s="142">
        <v>131</v>
      </c>
      <c r="J149" s="296"/>
      <c r="K149" s="297"/>
      <c r="L149" s="143" t="str">
        <f t="shared" si="4"/>
        <v>-</v>
      </c>
    </row>
    <row r="150" spans="2:12">
      <c r="B150" s="144">
        <v>159</v>
      </c>
      <c r="C150" s="487" t="s">
        <v>1987</v>
      </c>
      <c r="D150" s="488"/>
      <c r="E150" s="488"/>
      <c r="F150" s="488"/>
      <c r="G150" s="488"/>
      <c r="H150" s="488"/>
      <c r="I150" s="142">
        <v>132</v>
      </c>
      <c r="J150" s="296"/>
      <c r="K150" s="297"/>
      <c r="L150" s="143" t="str">
        <f t="shared" si="4"/>
        <v>-</v>
      </c>
    </row>
    <row r="151" spans="2:12">
      <c r="B151" s="144">
        <v>16</v>
      </c>
      <c r="C151" s="487" t="s">
        <v>1988</v>
      </c>
      <c r="D151" s="488"/>
      <c r="E151" s="488"/>
      <c r="F151" s="488"/>
      <c r="G151" s="488"/>
      <c r="H151" s="488"/>
      <c r="I151" s="142">
        <v>133</v>
      </c>
      <c r="J151" s="291">
        <f>ROUND(SUM(J152:J155)+J158-J159,2)</f>
        <v>0</v>
      </c>
      <c r="K151" s="291">
        <f>ROUND(SUM(K152:K155)+K158-K159,2)</f>
        <v>0</v>
      </c>
      <c r="L151" s="143" t="str">
        <f t="shared" si="4"/>
        <v>-</v>
      </c>
    </row>
    <row r="152" spans="2:12">
      <c r="B152" s="144">
        <v>161</v>
      </c>
      <c r="C152" s="487" t="s">
        <v>1989</v>
      </c>
      <c r="D152" s="488"/>
      <c r="E152" s="488"/>
      <c r="F152" s="488"/>
      <c r="G152" s="488"/>
      <c r="H152" s="488"/>
      <c r="I152" s="142">
        <v>134</v>
      </c>
      <c r="J152" s="296"/>
      <c r="K152" s="297"/>
      <c r="L152" s="143" t="str">
        <f t="shared" si="4"/>
        <v>-</v>
      </c>
    </row>
    <row r="153" spans="2:12">
      <c r="B153" s="144">
        <v>162</v>
      </c>
      <c r="C153" s="487" t="s">
        <v>1990</v>
      </c>
      <c r="D153" s="488"/>
      <c r="E153" s="488"/>
      <c r="F153" s="488"/>
      <c r="G153" s="488"/>
      <c r="H153" s="488"/>
      <c r="I153" s="142">
        <v>135</v>
      </c>
      <c r="J153" s="296"/>
      <c r="K153" s="297"/>
      <c r="L153" s="143" t="str">
        <f t="shared" si="4"/>
        <v>-</v>
      </c>
    </row>
    <row r="154" spans="2:12">
      <c r="B154" s="144">
        <v>163</v>
      </c>
      <c r="C154" s="487" t="s">
        <v>1991</v>
      </c>
      <c r="D154" s="488"/>
      <c r="E154" s="488"/>
      <c r="F154" s="488"/>
      <c r="G154" s="488"/>
      <c r="H154" s="488"/>
      <c r="I154" s="142">
        <v>136</v>
      </c>
      <c r="J154" s="296"/>
      <c r="K154" s="297"/>
      <c r="L154" s="143" t="str">
        <f t="shared" si="4"/>
        <v>-</v>
      </c>
    </row>
    <row r="155" spans="2:12">
      <c r="B155" s="144">
        <v>164</v>
      </c>
      <c r="C155" s="487" t="s">
        <v>1717</v>
      </c>
      <c r="D155" s="488"/>
      <c r="E155" s="488"/>
      <c r="F155" s="488"/>
      <c r="G155" s="488"/>
      <c r="H155" s="488"/>
      <c r="I155" s="142">
        <v>137</v>
      </c>
      <c r="J155" s="291">
        <f>ROUND(SUM(J156:J157),2)</f>
        <v>0</v>
      </c>
      <c r="K155" s="291">
        <f>ROUND(SUM(K156:K157),2)</f>
        <v>0</v>
      </c>
      <c r="L155" s="143" t="str">
        <f t="shared" si="4"/>
        <v>-</v>
      </c>
    </row>
    <row r="156" spans="2:12">
      <c r="B156" s="144">
        <v>1641</v>
      </c>
      <c r="C156" s="487" t="s">
        <v>1718</v>
      </c>
      <c r="D156" s="488"/>
      <c r="E156" s="488"/>
      <c r="F156" s="488"/>
      <c r="G156" s="488"/>
      <c r="H156" s="488"/>
      <c r="I156" s="142">
        <v>138</v>
      </c>
      <c r="J156" s="296"/>
      <c r="K156" s="297"/>
      <c r="L156" s="143" t="str">
        <f t="shared" si="4"/>
        <v>-</v>
      </c>
    </row>
    <row r="157" spans="2:12">
      <c r="B157" s="144">
        <v>1642</v>
      </c>
      <c r="C157" s="487" t="s">
        <v>1719</v>
      </c>
      <c r="D157" s="488"/>
      <c r="E157" s="488"/>
      <c r="F157" s="488"/>
      <c r="G157" s="488"/>
      <c r="H157" s="488"/>
      <c r="I157" s="142">
        <v>139</v>
      </c>
      <c r="J157" s="296"/>
      <c r="K157" s="297"/>
      <c r="L157" s="143" t="str">
        <f t="shared" si="4"/>
        <v>-</v>
      </c>
    </row>
    <row r="158" spans="2:12">
      <c r="B158" s="144">
        <v>165</v>
      </c>
      <c r="C158" s="487" t="s">
        <v>2021</v>
      </c>
      <c r="D158" s="488"/>
      <c r="E158" s="488"/>
      <c r="F158" s="488"/>
      <c r="G158" s="488"/>
      <c r="H158" s="488"/>
      <c r="I158" s="142">
        <v>140</v>
      </c>
      <c r="J158" s="296"/>
      <c r="K158" s="297"/>
      <c r="L158" s="143" t="str">
        <f t="shared" si="4"/>
        <v>-</v>
      </c>
    </row>
    <row r="159" spans="2:12">
      <c r="B159" s="144">
        <v>169</v>
      </c>
      <c r="C159" s="487" t="s">
        <v>1720</v>
      </c>
      <c r="D159" s="488"/>
      <c r="E159" s="488"/>
      <c r="F159" s="488"/>
      <c r="G159" s="488"/>
      <c r="H159" s="488"/>
      <c r="I159" s="142">
        <v>141</v>
      </c>
      <c r="J159" s="296"/>
      <c r="K159" s="297"/>
      <c r="L159" s="143" t="str">
        <f t="shared" si="4"/>
        <v>-</v>
      </c>
    </row>
    <row r="160" spans="2:12">
      <c r="B160" s="144">
        <v>19</v>
      </c>
      <c r="C160" s="487" t="s">
        <v>1721</v>
      </c>
      <c r="D160" s="488"/>
      <c r="E160" s="488"/>
      <c r="F160" s="488"/>
      <c r="G160" s="488"/>
      <c r="H160" s="488"/>
      <c r="I160" s="142">
        <v>142</v>
      </c>
      <c r="J160" s="291">
        <f>ROUND(SUM(J161:J162),2)</f>
        <v>0</v>
      </c>
      <c r="K160" s="291">
        <f>ROUND(SUM(K161:K162),2)</f>
        <v>0</v>
      </c>
      <c r="L160" s="143" t="str">
        <f t="shared" si="4"/>
        <v>-</v>
      </c>
    </row>
    <row r="161" spans="2:12">
      <c r="B161" s="144">
        <v>191</v>
      </c>
      <c r="C161" s="487" t="s">
        <v>1722</v>
      </c>
      <c r="D161" s="488"/>
      <c r="E161" s="488"/>
      <c r="F161" s="488"/>
      <c r="G161" s="488"/>
      <c r="H161" s="488"/>
      <c r="I161" s="142">
        <v>143</v>
      </c>
      <c r="J161" s="296"/>
      <c r="K161" s="297"/>
      <c r="L161" s="143" t="str">
        <f t="shared" si="4"/>
        <v>-</v>
      </c>
    </row>
    <row r="162" spans="2:12">
      <c r="B162" s="145">
        <v>192</v>
      </c>
      <c r="C162" s="493" t="s">
        <v>1723</v>
      </c>
      <c r="D162" s="494"/>
      <c r="E162" s="494"/>
      <c r="F162" s="494"/>
      <c r="G162" s="494"/>
      <c r="H162" s="494"/>
      <c r="I162" s="146">
        <v>144</v>
      </c>
      <c r="J162" s="298"/>
      <c r="K162" s="299"/>
      <c r="L162" s="128" t="str">
        <f t="shared" si="4"/>
        <v>-</v>
      </c>
    </row>
    <row r="163" spans="2:12" s="27" customFormat="1" ht="13.2">
      <c r="B163" s="490" t="s">
        <v>1724</v>
      </c>
      <c r="C163" s="491"/>
      <c r="D163" s="491"/>
      <c r="E163" s="491"/>
      <c r="F163" s="491"/>
      <c r="G163" s="491"/>
      <c r="H163" s="491"/>
      <c r="I163" s="491"/>
      <c r="J163" s="491"/>
      <c r="K163" s="491"/>
      <c r="L163" s="492"/>
    </row>
    <row r="164" spans="2:12">
      <c r="B164" s="139"/>
      <c r="C164" s="483" t="s">
        <v>980</v>
      </c>
      <c r="D164" s="484"/>
      <c r="E164" s="484"/>
      <c r="F164" s="484"/>
      <c r="G164" s="484"/>
      <c r="H164" s="484"/>
      <c r="I164" s="140">
        <v>145</v>
      </c>
      <c r="J164" s="290">
        <f>ROUND(J165+J214,2)</f>
        <v>0</v>
      </c>
      <c r="K164" s="290">
        <f>ROUND(K165+K214,2)</f>
        <v>0</v>
      </c>
      <c r="L164" s="147" t="str">
        <f t="shared" ref="L164:L195" si="5">IF(J164&gt;0,IF(K164/J164&gt;=100,"&gt;&gt;100",K164/J164*100),"-")</f>
        <v>-</v>
      </c>
    </row>
    <row r="165" spans="2:12">
      <c r="B165" s="141">
        <v>2</v>
      </c>
      <c r="C165" s="485" t="s">
        <v>1725</v>
      </c>
      <c r="D165" s="486"/>
      <c r="E165" s="486"/>
      <c r="F165" s="486"/>
      <c r="G165" s="486"/>
      <c r="H165" s="486"/>
      <c r="I165" s="142">
        <v>146</v>
      </c>
      <c r="J165" s="291">
        <f>ROUND(J166+J193+J201+J209,2)</f>
        <v>0</v>
      </c>
      <c r="K165" s="291">
        <f>ROUND(K166+K193+K201+K209,2)</f>
        <v>0</v>
      </c>
      <c r="L165" s="148" t="str">
        <f t="shared" si="5"/>
        <v>-</v>
      </c>
    </row>
    <row r="166" spans="2:12">
      <c r="B166" s="144">
        <v>24</v>
      </c>
      <c r="C166" s="487" t="s">
        <v>1726</v>
      </c>
      <c r="D166" s="488"/>
      <c r="E166" s="488"/>
      <c r="F166" s="488"/>
      <c r="G166" s="488"/>
      <c r="H166" s="488"/>
      <c r="I166" s="142">
        <v>147</v>
      </c>
      <c r="J166" s="291">
        <f>ROUND(J167+J175+J183+J187+J188+J189,2)</f>
        <v>0</v>
      </c>
      <c r="K166" s="291">
        <f>ROUND(K167+K175+K183+K187+K188+K189,2)</f>
        <v>0</v>
      </c>
      <c r="L166" s="148" t="str">
        <f t="shared" si="5"/>
        <v>-</v>
      </c>
    </row>
    <row r="167" spans="2:12">
      <c r="B167" s="144">
        <v>241</v>
      </c>
      <c r="C167" s="487" t="s">
        <v>3226</v>
      </c>
      <c r="D167" s="488"/>
      <c r="E167" s="488"/>
      <c r="F167" s="488"/>
      <c r="G167" s="488"/>
      <c r="H167" s="488"/>
      <c r="I167" s="142">
        <v>148</v>
      </c>
      <c r="J167" s="291">
        <f>ROUND(SUM(J168:J174),2)</f>
        <v>0</v>
      </c>
      <c r="K167" s="291">
        <f>ROUND(SUM(K168:K174),2)</f>
        <v>0</v>
      </c>
      <c r="L167" s="148" t="str">
        <f t="shared" si="5"/>
        <v>-</v>
      </c>
    </row>
    <row r="168" spans="2:12">
      <c r="B168" s="144">
        <v>2411</v>
      </c>
      <c r="C168" s="487" t="s">
        <v>3227</v>
      </c>
      <c r="D168" s="488"/>
      <c r="E168" s="488"/>
      <c r="F168" s="488"/>
      <c r="G168" s="488"/>
      <c r="H168" s="488"/>
      <c r="I168" s="142">
        <v>149</v>
      </c>
      <c r="J168" s="292"/>
      <c r="K168" s="293"/>
      <c r="L168" s="148" t="str">
        <f t="shared" si="5"/>
        <v>-</v>
      </c>
    </row>
    <row r="169" spans="2:12">
      <c r="B169" s="144">
        <v>2412</v>
      </c>
      <c r="C169" s="487" t="s">
        <v>3228</v>
      </c>
      <c r="D169" s="488"/>
      <c r="E169" s="488"/>
      <c r="F169" s="488"/>
      <c r="G169" s="488"/>
      <c r="H169" s="488"/>
      <c r="I169" s="142">
        <v>150</v>
      </c>
      <c r="J169" s="292"/>
      <c r="K169" s="293"/>
      <c r="L169" s="148" t="str">
        <f t="shared" si="5"/>
        <v>-</v>
      </c>
    </row>
    <row r="170" spans="2:12">
      <c r="B170" s="144">
        <v>2413</v>
      </c>
      <c r="C170" s="487" t="s">
        <v>3229</v>
      </c>
      <c r="D170" s="488"/>
      <c r="E170" s="488"/>
      <c r="F170" s="488"/>
      <c r="G170" s="488"/>
      <c r="H170" s="488"/>
      <c r="I170" s="142">
        <v>151</v>
      </c>
      <c r="J170" s="292"/>
      <c r="K170" s="293"/>
      <c r="L170" s="148" t="str">
        <f t="shared" si="5"/>
        <v>-</v>
      </c>
    </row>
    <row r="171" spans="2:12">
      <c r="B171" s="144">
        <v>2414</v>
      </c>
      <c r="C171" s="487" t="s">
        <v>3230</v>
      </c>
      <c r="D171" s="488"/>
      <c r="E171" s="488"/>
      <c r="F171" s="488"/>
      <c r="G171" s="488"/>
      <c r="H171" s="488"/>
      <c r="I171" s="142">
        <v>152</v>
      </c>
      <c r="J171" s="292"/>
      <c r="K171" s="293"/>
      <c r="L171" s="148" t="str">
        <f t="shared" si="5"/>
        <v>-</v>
      </c>
    </row>
    <row r="172" spans="2:12">
      <c r="B172" s="144">
        <v>2415</v>
      </c>
      <c r="C172" s="487" t="s">
        <v>3231</v>
      </c>
      <c r="D172" s="488"/>
      <c r="E172" s="488"/>
      <c r="F172" s="488"/>
      <c r="G172" s="488"/>
      <c r="H172" s="488"/>
      <c r="I172" s="142">
        <v>153</v>
      </c>
      <c r="J172" s="292"/>
      <c r="K172" s="293"/>
      <c r="L172" s="148" t="str">
        <f t="shared" si="5"/>
        <v>-</v>
      </c>
    </row>
    <row r="173" spans="2:12">
      <c r="B173" s="144">
        <v>2416</v>
      </c>
      <c r="C173" s="487" t="s">
        <v>3232</v>
      </c>
      <c r="D173" s="488"/>
      <c r="E173" s="488"/>
      <c r="F173" s="488"/>
      <c r="G173" s="488"/>
      <c r="H173" s="488"/>
      <c r="I173" s="142">
        <v>154</v>
      </c>
      <c r="J173" s="292"/>
      <c r="K173" s="293"/>
      <c r="L173" s="148" t="str">
        <f t="shared" si="5"/>
        <v>-</v>
      </c>
    </row>
    <row r="174" spans="2:12">
      <c r="B174" s="144">
        <v>2417</v>
      </c>
      <c r="C174" s="487" t="s">
        <v>3233</v>
      </c>
      <c r="D174" s="488"/>
      <c r="E174" s="488"/>
      <c r="F174" s="488"/>
      <c r="G174" s="488"/>
      <c r="H174" s="488"/>
      <c r="I174" s="142">
        <v>155</v>
      </c>
      <c r="J174" s="292"/>
      <c r="K174" s="293"/>
      <c r="L174" s="148" t="str">
        <f t="shared" si="5"/>
        <v>-</v>
      </c>
    </row>
    <row r="175" spans="2:12">
      <c r="B175" s="144">
        <v>242</v>
      </c>
      <c r="C175" s="487" t="s">
        <v>3234</v>
      </c>
      <c r="D175" s="488"/>
      <c r="E175" s="488"/>
      <c r="F175" s="488"/>
      <c r="G175" s="488"/>
      <c r="H175" s="488"/>
      <c r="I175" s="142">
        <v>156</v>
      </c>
      <c r="J175" s="291">
        <f>ROUND(SUM(J176:J182),2)</f>
        <v>0</v>
      </c>
      <c r="K175" s="291">
        <f>ROUND(SUM(K176:K182),2)</f>
        <v>0</v>
      </c>
      <c r="L175" s="148" t="str">
        <f t="shared" si="5"/>
        <v>-</v>
      </c>
    </row>
    <row r="176" spans="2:12">
      <c r="B176" s="144">
        <v>2421</v>
      </c>
      <c r="C176" s="487" t="s">
        <v>3235</v>
      </c>
      <c r="D176" s="488"/>
      <c r="E176" s="488"/>
      <c r="F176" s="488"/>
      <c r="G176" s="488"/>
      <c r="H176" s="488"/>
      <c r="I176" s="142">
        <v>157</v>
      </c>
      <c r="J176" s="292"/>
      <c r="K176" s="293"/>
      <c r="L176" s="148" t="str">
        <f t="shared" si="5"/>
        <v>-</v>
      </c>
    </row>
    <row r="177" spans="2:12">
      <c r="B177" s="144">
        <v>2422</v>
      </c>
      <c r="C177" s="487" t="s">
        <v>3236</v>
      </c>
      <c r="D177" s="488"/>
      <c r="E177" s="488"/>
      <c r="F177" s="488"/>
      <c r="G177" s="488"/>
      <c r="H177" s="488"/>
      <c r="I177" s="142">
        <v>158</v>
      </c>
      <c r="J177" s="292"/>
      <c r="K177" s="293"/>
      <c r="L177" s="148" t="str">
        <f t="shared" si="5"/>
        <v>-</v>
      </c>
    </row>
    <row r="178" spans="2:12">
      <c r="B178" s="144">
        <v>2423</v>
      </c>
      <c r="C178" s="487" t="s">
        <v>1077</v>
      </c>
      <c r="D178" s="488"/>
      <c r="E178" s="488"/>
      <c r="F178" s="488"/>
      <c r="G178" s="488"/>
      <c r="H178" s="488"/>
      <c r="I178" s="142">
        <v>159</v>
      </c>
      <c r="J178" s="292"/>
      <c r="K178" s="293"/>
      <c r="L178" s="148" t="str">
        <f t="shared" si="5"/>
        <v>-</v>
      </c>
    </row>
    <row r="179" spans="2:12">
      <c r="B179" s="144">
        <v>2424</v>
      </c>
      <c r="C179" s="487" t="s">
        <v>1078</v>
      </c>
      <c r="D179" s="488"/>
      <c r="E179" s="488"/>
      <c r="F179" s="488"/>
      <c r="G179" s="488"/>
      <c r="H179" s="488"/>
      <c r="I179" s="142">
        <v>160</v>
      </c>
      <c r="J179" s="292"/>
      <c r="K179" s="293"/>
      <c r="L179" s="148" t="str">
        <f t="shared" si="5"/>
        <v>-</v>
      </c>
    </row>
    <row r="180" spans="2:12">
      <c r="B180" s="144">
        <v>2425</v>
      </c>
      <c r="C180" s="487" t="s">
        <v>3237</v>
      </c>
      <c r="D180" s="488"/>
      <c r="E180" s="488"/>
      <c r="F180" s="488"/>
      <c r="G180" s="488"/>
      <c r="H180" s="488"/>
      <c r="I180" s="142">
        <v>161</v>
      </c>
      <c r="J180" s="292"/>
      <c r="K180" s="293"/>
      <c r="L180" s="148" t="str">
        <f t="shared" si="5"/>
        <v>-</v>
      </c>
    </row>
    <row r="181" spans="2:12">
      <c r="B181" s="144">
        <v>2426</v>
      </c>
      <c r="C181" s="487" t="s">
        <v>3238</v>
      </c>
      <c r="D181" s="488"/>
      <c r="E181" s="488"/>
      <c r="F181" s="488"/>
      <c r="G181" s="488"/>
      <c r="H181" s="488"/>
      <c r="I181" s="142">
        <v>162</v>
      </c>
      <c r="J181" s="292"/>
      <c r="K181" s="293"/>
      <c r="L181" s="148" t="str">
        <f t="shared" si="5"/>
        <v>-</v>
      </c>
    </row>
    <row r="182" spans="2:12">
      <c r="B182" s="144">
        <v>2429</v>
      </c>
      <c r="C182" s="487" t="s">
        <v>3239</v>
      </c>
      <c r="D182" s="488"/>
      <c r="E182" s="488"/>
      <c r="F182" s="488"/>
      <c r="G182" s="488"/>
      <c r="H182" s="488"/>
      <c r="I182" s="142">
        <v>163</v>
      </c>
      <c r="J182" s="292"/>
      <c r="K182" s="293"/>
      <c r="L182" s="148" t="str">
        <f t="shared" si="5"/>
        <v>-</v>
      </c>
    </row>
    <row r="183" spans="2:12">
      <c r="B183" s="144">
        <v>244</v>
      </c>
      <c r="C183" s="487" t="s">
        <v>3240</v>
      </c>
      <c r="D183" s="488"/>
      <c r="E183" s="488"/>
      <c r="F183" s="488"/>
      <c r="G183" s="488"/>
      <c r="H183" s="488"/>
      <c r="I183" s="142">
        <v>164</v>
      </c>
      <c r="J183" s="291">
        <f>ROUND(SUM(J184:J186),2)</f>
        <v>0</v>
      </c>
      <c r="K183" s="291">
        <f>ROUND(SUM(K184:K186),2)</f>
        <v>0</v>
      </c>
      <c r="L183" s="148" t="str">
        <f t="shared" si="5"/>
        <v>-</v>
      </c>
    </row>
    <row r="184" spans="2:12">
      <c r="B184" s="144">
        <v>2441</v>
      </c>
      <c r="C184" s="487" t="s">
        <v>3241</v>
      </c>
      <c r="D184" s="488"/>
      <c r="E184" s="488"/>
      <c r="F184" s="488"/>
      <c r="G184" s="488"/>
      <c r="H184" s="488"/>
      <c r="I184" s="142">
        <v>165</v>
      </c>
      <c r="J184" s="292"/>
      <c r="K184" s="293"/>
      <c r="L184" s="148" t="str">
        <f t="shared" si="5"/>
        <v>-</v>
      </c>
    </row>
    <row r="185" spans="2:12">
      <c r="B185" s="144">
        <v>2442</v>
      </c>
      <c r="C185" s="487" t="s">
        <v>3242</v>
      </c>
      <c r="D185" s="488"/>
      <c r="E185" s="488"/>
      <c r="F185" s="488"/>
      <c r="G185" s="488"/>
      <c r="H185" s="488"/>
      <c r="I185" s="142">
        <v>166</v>
      </c>
      <c r="J185" s="292"/>
      <c r="K185" s="293"/>
      <c r="L185" s="148" t="str">
        <f t="shared" si="5"/>
        <v>-</v>
      </c>
    </row>
    <row r="186" spans="2:12">
      <c r="B186" s="144">
        <v>2443</v>
      </c>
      <c r="C186" s="487" t="s">
        <v>3243</v>
      </c>
      <c r="D186" s="488"/>
      <c r="E186" s="488"/>
      <c r="F186" s="488"/>
      <c r="G186" s="488"/>
      <c r="H186" s="488"/>
      <c r="I186" s="142">
        <v>167</v>
      </c>
      <c r="J186" s="292"/>
      <c r="K186" s="293"/>
      <c r="L186" s="148" t="str">
        <f t="shared" si="5"/>
        <v>-</v>
      </c>
    </row>
    <row r="187" spans="2:12">
      <c r="B187" s="144">
        <v>245</v>
      </c>
      <c r="C187" s="487" t="s">
        <v>3244</v>
      </c>
      <c r="D187" s="488"/>
      <c r="E187" s="488"/>
      <c r="F187" s="488"/>
      <c r="G187" s="488"/>
      <c r="H187" s="488"/>
      <c r="I187" s="142">
        <v>168</v>
      </c>
      <c r="J187" s="292"/>
      <c r="K187" s="293"/>
      <c r="L187" s="148" t="str">
        <f t="shared" si="5"/>
        <v>-</v>
      </c>
    </row>
    <row r="188" spans="2:12">
      <c r="B188" s="144">
        <v>246</v>
      </c>
      <c r="C188" s="487" t="s">
        <v>852</v>
      </c>
      <c r="D188" s="488"/>
      <c r="E188" s="488"/>
      <c r="F188" s="488"/>
      <c r="G188" s="488"/>
      <c r="H188" s="488"/>
      <c r="I188" s="142">
        <v>169</v>
      </c>
      <c r="J188" s="292"/>
      <c r="K188" s="293"/>
      <c r="L188" s="148" t="str">
        <f t="shared" si="5"/>
        <v>-</v>
      </c>
    </row>
    <row r="189" spans="2:12">
      <c r="B189" s="144">
        <v>249</v>
      </c>
      <c r="C189" s="487" t="s">
        <v>3245</v>
      </c>
      <c r="D189" s="488"/>
      <c r="E189" s="488"/>
      <c r="F189" s="488"/>
      <c r="G189" s="488"/>
      <c r="H189" s="488"/>
      <c r="I189" s="142">
        <v>170</v>
      </c>
      <c r="J189" s="291">
        <f>ROUND(SUM(J190:J192),2)</f>
        <v>0</v>
      </c>
      <c r="K189" s="291">
        <f>ROUND(SUM(K190:K192),2)</f>
        <v>0</v>
      </c>
      <c r="L189" s="148" t="str">
        <f t="shared" si="5"/>
        <v>-</v>
      </c>
    </row>
    <row r="190" spans="2:12">
      <c r="B190" s="144">
        <v>2491</v>
      </c>
      <c r="C190" s="487" t="s">
        <v>1986</v>
      </c>
      <c r="D190" s="488"/>
      <c r="E190" s="488"/>
      <c r="F190" s="488"/>
      <c r="G190" s="488"/>
      <c r="H190" s="488"/>
      <c r="I190" s="142">
        <v>171</v>
      </c>
      <c r="J190" s="292"/>
      <c r="K190" s="293"/>
      <c r="L190" s="148" t="str">
        <f t="shared" si="5"/>
        <v>-</v>
      </c>
    </row>
    <row r="191" spans="2:12">
      <c r="B191" s="144">
        <v>2492</v>
      </c>
      <c r="C191" s="487" t="s">
        <v>1830</v>
      </c>
      <c r="D191" s="488"/>
      <c r="E191" s="488"/>
      <c r="F191" s="488"/>
      <c r="G191" s="488"/>
      <c r="H191" s="488"/>
      <c r="I191" s="142">
        <v>172</v>
      </c>
      <c r="J191" s="292"/>
      <c r="K191" s="293"/>
      <c r="L191" s="148" t="str">
        <f t="shared" si="5"/>
        <v>-</v>
      </c>
    </row>
    <row r="192" spans="2:12">
      <c r="B192" s="144">
        <v>2493</v>
      </c>
      <c r="C192" s="495" t="s">
        <v>310</v>
      </c>
      <c r="D192" s="496"/>
      <c r="E192" s="496"/>
      <c r="F192" s="496"/>
      <c r="G192" s="496"/>
      <c r="H192" s="496"/>
      <c r="I192" s="142">
        <v>173</v>
      </c>
      <c r="J192" s="292"/>
      <c r="K192" s="293"/>
      <c r="L192" s="148" t="str">
        <f t="shared" si="5"/>
        <v>-</v>
      </c>
    </row>
    <row r="193" spans="2:12">
      <c r="B193" s="144">
        <v>25</v>
      </c>
      <c r="C193" s="487" t="s">
        <v>311</v>
      </c>
      <c r="D193" s="488"/>
      <c r="E193" s="488"/>
      <c r="F193" s="488"/>
      <c r="G193" s="488"/>
      <c r="H193" s="488"/>
      <c r="I193" s="142">
        <v>174</v>
      </c>
      <c r="J193" s="291">
        <f>ROUND(J194+J197-J200,2)</f>
        <v>0</v>
      </c>
      <c r="K193" s="291">
        <f>ROUND(K194+K197-K200,2)</f>
        <v>0</v>
      </c>
      <c r="L193" s="148" t="str">
        <f t="shared" si="5"/>
        <v>-</v>
      </c>
    </row>
    <row r="194" spans="2:12">
      <c r="B194" s="144">
        <v>251</v>
      </c>
      <c r="C194" s="487" t="s">
        <v>312</v>
      </c>
      <c r="D194" s="488"/>
      <c r="E194" s="488"/>
      <c r="F194" s="488"/>
      <c r="G194" s="488"/>
      <c r="H194" s="488"/>
      <c r="I194" s="142">
        <v>175</v>
      </c>
      <c r="J194" s="291">
        <f>ROUND(SUM(J195:J196),2)</f>
        <v>0</v>
      </c>
      <c r="K194" s="291">
        <f>ROUND(SUM(K195:K196),2)</f>
        <v>0</v>
      </c>
      <c r="L194" s="148" t="str">
        <f t="shared" si="5"/>
        <v>-</v>
      </c>
    </row>
    <row r="195" spans="2:12">
      <c r="B195" s="144">
        <v>2511</v>
      </c>
      <c r="C195" s="487" t="s">
        <v>313</v>
      </c>
      <c r="D195" s="488"/>
      <c r="E195" s="488"/>
      <c r="F195" s="488"/>
      <c r="G195" s="488"/>
      <c r="H195" s="488"/>
      <c r="I195" s="142">
        <v>176</v>
      </c>
      <c r="J195" s="292"/>
      <c r="K195" s="293"/>
      <c r="L195" s="148" t="str">
        <f t="shared" si="5"/>
        <v>-</v>
      </c>
    </row>
    <row r="196" spans="2:12">
      <c r="B196" s="144">
        <v>2512</v>
      </c>
      <c r="C196" s="487" t="s">
        <v>314</v>
      </c>
      <c r="D196" s="488"/>
      <c r="E196" s="488"/>
      <c r="F196" s="488"/>
      <c r="G196" s="488"/>
      <c r="H196" s="488"/>
      <c r="I196" s="142">
        <v>177</v>
      </c>
      <c r="J196" s="292"/>
      <c r="K196" s="293"/>
      <c r="L196" s="148" t="str">
        <f t="shared" ref="L196:L219" si="6">IF(J196&gt;0,IF(K196/J196&gt;=100,"&gt;&gt;100",K196/J196*100),"-")</f>
        <v>-</v>
      </c>
    </row>
    <row r="197" spans="2:12">
      <c r="B197" s="144">
        <v>252</v>
      </c>
      <c r="C197" s="487" t="s">
        <v>315</v>
      </c>
      <c r="D197" s="488"/>
      <c r="E197" s="488"/>
      <c r="F197" s="488"/>
      <c r="G197" s="488"/>
      <c r="H197" s="488"/>
      <c r="I197" s="142">
        <v>178</v>
      </c>
      <c r="J197" s="291">
        <f>ROUND(SUM(J198:J199),2)</f>
        <v>0</v>
      </c>
      <c r="K197" s="291">
        <f>ROUND(SUM(K198:K199),2)</f>
        <v>0</v>
      </c>
      <c r="L197" s="148" t="str">
        <f t="shared" si="6"/>
        <v>-</v>
      </c>
    </row>
    <row r="198" spans="2:12">
      <c r="B198" s="144">
        <v>2521</v>
      </c>
      <c r="C198" s="487" t="s">
        <v>316</v>
      </c>
      <c r="D198" s="488"/>
      <c r="E198" s="488"/>
      <c r="F198" s="488"/>
      <c r="G198" s="488"/>
      <c r="H198" s="488"/>
      <c r="I198" s="142">
        <v>179</v>
      </c>
      <c r="J198" s="292"/>
      <c r="K198" s="293"/>
      <c r="L198" s="148" t="str">
        <f t="shared" si="6"/>
        <v>-</v>
      </c>
    </row>
    <row r="199" spans="2:12">
      <c r="B199" s="144">
        <v>2522</v>
      </c>
      <c r="C199" s="487" t="s">
        <v>317</v>
      </c>
      <c r="D199" s="488"/>
      <c r="E199" s="488"/>
      <c r="F199" s="488"/>
      <c r="G199" s="488"/>
      <c r="H199" s="488"/>
      <c r="I199" s="142">
        <v>180</v>
      </c>
      <c r="J199" s="292"/>
      <c r="K199" s="293"/>
      <c r="L199" s="148" t="str">
        <f t="shared" si="6"/>
        <v>-</v>
      </c>
    </row>
    <row r="200" spans="2:12">
      <c r="B200" s="144">
        <v>259</v>
      </c>
      <c r="C200" s="487" t="s">
        <v>871</v>
      </c>
      <c r="D200" s="488"/>
      <c r="E200" s="488"/>
      <c r="F200" s="488"/>
      <c r="G200" s="488"/>
      <c r="H200" s="488"/>
      <c r="I200" s="142">
        <v>181</v>
      </c>
      <c r="J200" s="292"/>
      <c r="K200" s="293"/>
      <c r="L200" s="148" t="str">
        <f t="shared" si="6"/>
        <v>-</v>
      </c>
    </row>
    <row r="201" spans="2:12">
      <c r="B201" s="144">
        <v>26</v>
      </c>
      <c r="C201" s="487" t="s">
        <v>872</v>
      </c>
      <c r="D201" s="488"/>
      <c r="E201" s="488"/>
      <c r="F201" s="488"/>
      <c r="G201" s="488"/>
      <c r="H201" s="488"/>
      <c r="I201" s="142">
        <v>182</v>
      </c>
      <c r="J201" s="291">
        <f>ROUND(J202+J205-J208,2)</f>
        <v>0</v>
      </c>
      <c r="K201" s="291">
        <f>ROUND(K202+K205-K208,2)</f>
        <v>0</v>
      </c>
      <c r="L201" s="148" t="str">
        <f t="shared" si="6"/>
        <v>-</v>
      </c>
    </row>
    <row r="202" spans="2:12">
      <c r="B202" s="144">
        <v>261</v>
      </c>
      <c r="C202" s="487" t="s">
        <v>873</v>
      </c>
      <c r="D202" s="488"/>
      <c r="E202" s="488"/>
      <c r="F202" s="488"/>
      <c r="G202" s="488"/>
      <c r="H202" s="488"/>
      <c r="I202" s="142">
        <v>183</v>
      </c>
      <c r="J202" s="291">
        <f>ROUND(SUM(J203:J204),2)</f>
        <v>0</v>
      </c>
      <c r="K202" s="291">
        <f>ROUND(SUM(K203:K204),2)</f>
        <v>0</v>
      </c>
      <c r="L202" s="148" t="str">
        <f t="shared" si="6"/>
        <v>-</v>
      </c>
    </row>
    <row r="203" spans="2:12">
      <c r="B203" s="144">
        <v>2611</v>
      </c>
      <c r="C203" s="487" t="s">
        <v>874</v>
      </c>
      <c r="D203" s="488"/>
      <c r="E203" s="488"/>
      <c r="F203" s="488"/>
      <c r="G203" s="488"/>
      <c r="H203" s="488"/>
      <c r="I203" s="142">
        <v>184</v>
      </c>
      <c r="J203" s="292"/>
      <c r="K203" s="293"/>
      <c r="L203" s="148" t="str">
        <f t="shared" si="6"/>
        <v>-</v>
      </c>
    </row>
    <row r="204" spans="2:12">
      <c r="B204" s="144">
        <v>2612</v>
      </c>
      <c r="C204" s="487" t="s">
        <v>875</v>
      </c>
      <c r="D204" s="488"/>
      <c r="E204" s="488"/>
      <c r="F204" s="488"/>
      <c r="G204" s="488"/>
      <c r="H204" s="488"/>
      <c r="I204" s="142">
        <v>185</v>
      </c>
      <c r="J204" s="292"/>
      <c r="K204" s="293"/>
      <c r="L204" s="148" t="str">
        <f t="shared" si="6"/>
        <v>-</v>
      </c>
    </row>
    <row r="205" spans="2:12">
      <c r="B205" s="144">
        <v>262</v>
      </c>
      <c r="C205" s="487" t="s">
        <v>876</v>
      </c>
      <c r="D205" s="488"/>
      <c r="E205" s="488"/>
      <c r="F205" s="488"/>
      <c r="G205" s="488"/>
      <c r="H205" s="488"/>
      <c r="I205" s="142">
        <v>186</v>
      </c>
      <c r="J205" s="291">
        <f>ROUND(SUM(J206:J207),2)</f>
        <v>0</v>
      </c>
      <c r="K205" s="291">
        <f>ROUND(SUM(K206:K207),2)</f>
        <v>0</v>
      </c>
      <c r="L205" s="148" t="str">
        <f t="shared" si="6"/>
        <v>-</v>
      </c>
    </row>
    <row r="206" spans="2:12">
      <c r="B206" s="144">
        <v>2621</v>
      </c>
      <c r="C206" s="487" t="s">
        <v>877</v>
      </c>
      <c r="D206" s="488"/>
      <c r="E206" s="488"/>
      <c r="F206" s="488"/>
      <c r="G206" s="488"/>
      <c r="H206" s="488"/>
      <c r="I206" s="142">
        <v>187</v>
      </c>
      <c r="J206" s="292"/>
      <c r="K206" s="293"/>
      <c r="L206" s="148" t="str">
        <f t="shared" si="6"/>
        <v>-</v>
      </c>
    </row>
    <row r="207" spans="2:12">
      <c r="B207" s="144">
        <v>2622</v>
      </c>
      <c r="C207" s="487" t="s">
        <v>878</v>
      </c>
      <c r="D207" s="488"/>
      <c r="E207" s="488"/>
      <c r="F207" s="488"/>
      <c r="G207" s="488"/>
      <c r="H207" s="488"/>
      <c r="I207" s="142">
        <v>188</v>
      </c>
      <c r="J207" s="292"/>
      <c r="K207" s="293"/>
      <c r="L207" s="148" t="str">
        <f t="shared" si="6"/>
        <v>-</v>
      </c>
    </row>
    <row r="208" spans="2:12">
      <c r="B208" s="144">
        <v>269</v>
      </c>
      <c r="C208" s="487" t="s">
        <v>879</v>
      </c>
      <c r="D208" s="488"/>
      <c r="E208" s="488"/>
      <c r="F208" s="488"/>
      <c r="G208" s="488"/>
      <c r="H208" s="488"/>
      <c r="I208" s="142">
        <v>189</v>
      </c>
      <c r="J208" s="292"/>
      <c r="K208" s="293"/>
      <c r="L208" s="148" t="str">
        <f t="shared" si="6"/>
        <v>-</v>
      </c>
    </row>
    <row r="209" spans="2:12">
      <c r="B209" s="144">
        <v>29</v>
      </c>
      <c r="C209" s="487" t="s">
        <v>853</v>
      </c>
      <c r="D209" s="488"/>
      <c r="E209" s="488"/>
      <c r="F209" s="488"/>
      <c r="G209" s="488"/>
      <c r="H209" s="488"/>
      <c r="I209" s="142">
        <v>190</v>
      </c>
      <c r="J209" s="291">
        <f>ROUND(SUM(J210:J211),2)</f>
        <v>0</v>
      </c>
      <c r="K209" s="291">
        <f>ROUND(SUM(K210:K211),2)</f>
        <v>0</v>
      </c>
      <c r="L209" s="148" t="str">
        <f t="shared" si="6"/>
        <v>-</v>
      </c>
    </row>
    <row r="210" spans="2:12">
      <c r="B210" s="144">
        <v>291</v>
      </c>
      <c r="C210" s="487" t="s">
        <v>854</v>
      </c>
      <c r="D210" s="488"/>
      <c r="E210" s="488"/>
      <c r="F210" s="488"/>
      <c r="G210" s="488"/>
      <c r="H210" s="488"/>
      <c r="I210" s="142">
        <v>191</v>
      </c>
      <c r="J210" s="292"/>
      <c r="K210" s="293"/>
      <c r="L210" s="148" t="str">
        <f t="shared" si="6"/>
        <v>-</v>
      </c>
    </row>
    <row r="211" spans="2:12">
      <c r="B211" s="144">
        <v>292</v>
      </c>
      <c r="C211" s="487" t="s">
        <v>855</v>
      </c>
      <c r="D211" s="488"/>
      <c r="E211" s="488"/>
      <c r="F211" s="488"/>
      <c r="G211" s="488"/>
      <c r="H211" s="488"/>
      <c r="I211" s="142">
        <v>192</v>
      </c>
      <c r="J211" s="291">
        <f>ROUND(SUM(J212:J213),2)</f>
        <v>0</v>
      </c>
      <c r="K211" s="291">
        <f>ROUND(SUM(K212:K213),2)</f>
        <v>0</v>
      </c>
      <c r="L211" s="148" t="str">
        <f t="shared" si="6"/>
        <v>-</v>
      </c>
    </row>
    <row r="212" spans="2:12">
      <c r="B212" s="144">
        <v>2921</v>
      </c>
      <c r="C212" s="487" t="s">
        <v>856</v>
      </c>
      <c r="D212" s="488"/>
      <c r="E212" s="488"/>
      <c r="F212" s="488"/>
      <c r="G212" s="488"/>
      <c r="H212" s="488"/>
      <c r="I212" s="142">
        <v>193</v>
      </c>
      <c r="J212" s="292"/>
      <c r="K212" s="293"/>
      <c r="L212" s="148" t="str">
        <f t="shared" si="6"/>
        <v>-</v>
      </c>
    </row>
    <row r="213" spans="2:12">
      <c r="B213" s="144">
        <v>2922</v>
      </c>
      <c r="C213" s="487" t="s">
        <v>857</v>
      </c>
      <c r="D213" s="488"/>
      <c r="E213" s="488"/>
      <c r="F213" s="488"/>
      <c r="G213" s="488"/>
      <c r="H213" s="488"/>
      <c r="I213" s="142">
        <v>194</v>
      </c>
      <c r="J213" s="292"/>
      <c r="K213" s="293"/>
      <c r="L213" s="148" t="str">
        <f t="shared" si="6"/>
        <v>-</v>
      </c>
    </row>
    <row r="214" spans="2:12">
      <c r="B214" s="141">
        <v>5</v>
      </c>
      <c r="C214" s="485" t="s">
        <v>858</v>
      </c>
      <c r="D214" s="486"/>
      <c r="E214" s="486"/>
      <c r="F214" s="486"/>
      <c r="G214" s="486"/>
      <c r="H214" s="486"/>
      <c r="I214" s="142">
        <v>195</v>
      </c>
      <c r="J214" s="291">
        <f>ROUND(J215+J218-J219,2)</f>
        <v>0</v>
      </c>
      <c r="K214" s="291">
        <f>ROUND(K215+K218-K219,2)</f>
        <v>0</v>
      </c>
      <c r="L214" s="148" t="str">
        <f t="shared" si="6"/>
        <v>-</v>
      </c>
    </row>
    <row r="215" spans="2:12">
      <c r="B215" s="144">
        <v>51</v>
      </c>
      <c r="C215" s="487" t="s">
        <v>859</v>
      </c>
      <c r="D215" s="488"/>
      <c r="E215" s="488"/>
      <c r="F215" s="488"/>
      <c r="G215" s="488"/>
      <c r="H215" s="488"/>
      <c r="I215" s="142">
        <v>196</v>
      </c>
      <c r="J215" s="291">
        <f>ROUND(SUM(J216:J217),2)</f>
        <v>0</v>
      </c>
      <c r="K215" s="291">
        <f>ROUND(SUM(K216:K217),2)</f>
        <v>0</v>
      </c>
      <c r="L215" s="148" t="str">
        <f t="shared" si="6"/>
        <v>-</v>
      </c>
    </row>
    <row r="216" spans="2:12">
      <c r="B216" s="144">
        <v>511</v>
      </c>
      <c r="C216" s="487" t="s">
        <v>860</v>
      </c>
      <c r="D216" s="488"/>
      <c r="E216" s="488"/>
      <c r="F216" s="488"/>
      <c r="G216" s="488"/>
      <c r="H216" s="488"/>
      <c r="I216" s="142">
        <v>197</v>
      </c>
      <c r="J216" s="292"/>
      <c r="K216" s="293"/>
      <c r="L216" s="148" t="str">
        <f t="shared" si="6"/>
        <v>-</v>
      </c>
    </row>
    <row r="217" spans="2:12">
      <c r="B217" s="144">
        <v>512</v>
      </c>
      <c r="C217" s="487" t="s">
        <v>861</v>
      </c>
      <c r="D217" s="488"/>
      <c r="E217" s="488"/>
      <c r="F217" s="488"/>
      <c r="G217" s="488"/>
      <c r="H217" s="488"/>
      <c r="I217" s="142">
        <v>198</v>
      </c>
      <c r="J217" s="292"/>
      <c r="K217" s="293"/>
      <c r="L217" s="148" t="str">
        <f t="shared" si="6"/>
        <v>-</v>
      </c>
    </row>
    <row r="218" spans="2:12">
      <c r="B218" s="144">
        <v>5221</v>
      </c>
      <c r="C218" s="487" t="s">
        <v>862</v>
      </c>
      <c r="D218" s="488"/>
      <c r="E218" s="488"/>
      <c r="F218" s="488"/>
      <c r="G218" s="488"/>
      <c r="H218" s="488"/>
      <c r="I218" s="142">
        <v>199</v>
      </c>
      <c r="J218" s="292"/>
      <c r="K218" s="293"/>
      <c r="L218" s="148" t="str">
        <f t="shared" si="6"/>
        <v>-</v>
      </c>
    </row>
    <row r="219" spans="2:12">
      <c r="B219" s="145">
        <v>5222</v>
      </c>
      <c r="C219" s="493" t="s">
        <v>863</v>
      </c>
      <c r="D219" s="494"/>
      <c r="E219" s="494"/>
      <c r="F219" s="494"/>
      <c r="G219" s="494"/>
      <c r="H219" s="494"/>
      <c r="I219" s="146">
        <v>200</v>
      </c>
      <c r="J219" s="294"/>
      <c r="K219" s="295"/>
      <c r="L219" s="149" t="str">
        <f t="shared" si="6"/>
        <v>-</v>
      </c>
    </row>
    <row r="220" spans="2:12" s="27" customFormat="1" ht="13.2">
      <c r="B220" s="490" t="s">
        <v>864</v>
      </c>
      <c r="C220" s="491"/>
      <c r="D220" s="491"/>
      <c r="E220" s="491"/>
      <c r="F220" s="491"/>
      <c r="G220" s="491"/>
      <c r="H220" s="491"/>
      <c r="I220" s="491"/>
      <c r="J220" s="491"/>
      <c r="K220" s="491"/>
      <c r="L220" s="492"/>
    </row>
    <row r="221" spans="2:12">
      <c r="B221" s="150">
        <v>61</v>
      </c>
      <c r="C221" s="497" t="s">
        <v>865</v>
      </c>
      <c r="D221" s="498"/>
      <c r="E221" s="498"/>
      <c r="F221" s="498"/>
      <c r="G221" s="498"/>
      <c r="H221" s="498"/>
      <c r="I221" s="140">
        <v>201</v>
      </c>
      <c r="J221" s="287"/>
      <c r="K221" s="288"/>
      <c r="L221" s="127" t="str">
        <f>IF(J221&gt;0,IF(K221/J221&gt;=100,"&gt;&gt;100",K221/J221*100),"-")</f>
        <v>-</v>
      </c>
    </row>
    <row r="222" spans="2:12">
      <c r="B222" s="145">
        <v>62</v>
      </c>
      <c r="C222" s="493" t="s">
        <v>866</v>
      </c>
      <c r="D222" s="494"/>
      <c r="E222" s="494"/>
      <c r="F222" s="494"/>
      <c r="G222" s="494"/>
      <c r="H222" s="494"/>
      <c r="I222" s="146">
        <v>202</v>
      </c>
      <c r="J222" s="289">
        <f>ROUND(J221,2)</f>
        <v>0</v>
      </c>
      <c r="K222" s="289">
        <f>ROUND(K221,2)</f>
        <v>0</v>
      </c>
      <c r="L222" s="128" t="str">
        <f>IF(J222&gt;0,IF(K222/J222&gt;=100,"&gt;&gt;100",K222/J222*100),"-")</f>
        <v>-</v>
      </c>
    </row>
    <row r="223" spans="2:12"/>
    <row r="224" spans="2:12">
      <c r="B224" s="470"/>
      <c r="C224" s="470"/>
      <c r="D224" s="470"/>
      <c r="E224" s="471"/>
      <c r="F224" s="471"/>
      <c r="G224" s="471"/>
      <c r="H224" s="471"/>
      <c r="I224" s="112"/>
      <c r="J224" s="445" t="s">
        <v>1839</v>
      </c>
      <c r="K224" s="445"/>
      <c r="L224" s="445"/>
    </row>
    <row r="225" spans="2:12">
      <c r="B225" s="98"/>
      <c r="C225" s="98"/>
      <c r="D225" s="98"/>
      <c r="E225" s="97"/>
      <c r="F225" s="97"/>
      <c r="G225" s="97"/>
      <c r="H225" s="97"/>
      <c r="I225" s="97"/>
      <c r="J225" s="97"/>
      <c r="K225" s="99"/>
      <c r="L225" s="97"/>
    </row>
    <row r="226" spans="2:12" ht="14.4" thickBot="1">
      <c r="B226" s="151" t="s">
        <v>987</v>
      </c>
      <c r="C226" s="151"/>
      <c r="D226" s="466" t="str">
        <f>IF(RefStr!O4=1,IF(RefStr!D39&lt;&gt;"",RefStr!D39,""),"")</f>
        <v/>
      </c>
      <c r="E226" s="466"/>
      <c r="F226" s="466"/>
      <c r="G226" s="466"/>
      <c r="H226" s="466"/>
      <c r="I226" s="153"/>
      <c r="J226" s="462"/>
      <c r="K226" s="462"/>
      <c r="L226" s="462"/>
    </row>
    <row r="227" spans="2:12" ht="14.4" thickBot="1">
      <c r="B227" s="457" t="s">
        <v>988</v>
      </c>
      <c r="C227" s="457"/>
      <c r="D227" s="155" t="str">
        <f>IF(RefStr!O4=1,IF(RefStr!D41&lt;&gt;"",RefStr!D41,""),"")</f>
        <v/>
      </c>
      <c r="E227" s="156"/>
      <c r="F227" s="156"/>
      <c r="G227" s="156"/>
      <c r="H227" s="157"/>
      <c r="I227" s="158"/>
      <c r="J227" s="158"/>
      <c r="K227" s="159"/>
      <c r="L227" s="158"/>
    </row>
    <row r="228" spans="2:12" ht="14.4" thickBot="1">
      <c r="B228" s="472" t="s">
        <v>778</v>
      </c>
      <c r="C228" s="472"/>
      <c r="D228" s="466" t="str">
        <f>IF(RefStr!O4=1,IF(RefStr!D43&lt;&gt;"",RefStr!D43,""),"")</f>
        <v/>
      </c>
      <c r="E228" s="466"/>
      <c r="F228" s="466"/>
      <c r="G228" s="466"/>
      <c r="H228" s="151"/>
      <c r="I228" s="151"/>
      <c r="J228" s="151"/>
      <c r="K228" s="151"/>
      <c r="L228" s="151"/>
    </row>
    <row r="229" spans="2:12" ht="14.4" thickBot="1">
      <c r="B229" s="457" t="s">
        <v>779</v>
      </c>
      <c r="C229" s="457"/>
      <c r="D229" s="458" t="str">
        <f>IF(RefStr!O4=1,IF(RefStr!D45&lt;&gt;"",RefStr!D45,""),"")</f>
        <v/>
      </c>
      <c r="E229" s="458"/>
      <c r="F229" s="151"/>
      <c r="G229" s="160"/>
      <c r="H229" s="160"/>
      <c r="I229" s="160"/>
      <c r="J229" s="160"/>
      <c r="K229" s="160"/>
      <c r="L229" s="160"/>
    </row>
    <row r="230" spans="2:12" ht="14.4" thickBot="1">
      <c r="B230" s="457" t="s">
        <v>488</v>
      </c>
      <c r="C230" s="457"/>
      <c r="D230" s="459" t="str">
        <f>IF(RefStr!O4=1,IF(RefStr!D47&lt;&gt;"",RefStr!D47,""),"")</f>
        <v/>
      </c>
      <c r="E230" s="459"/>
      <c r="F230" s="161"/>
      <c r="G230" s="161"/>
      <c r="H230" s="161"/>
      <c r="I230" s="161"/>
      <c r="J230" s="161"/>
      <c r="K230" s="160"/>
      <c r="L230" s="160"/>
    </row>
    <row r="231" spans="2:12" ht="14.4" thickBot="1">
      <c r="B231" s="457" t="s">
        <v>780</v>
      </c>
      <c r="C231" s="457"/>
      <c r="D231" s="456" t="str">
        <f>IF(RefStr!O4=1,IF(RefStr!D49&lt;&gt;"",RefStr!D49,""),"")</f>
        <v/>
      </c>
      <c r="E231" s="456"/>
      <c r="F231" s="456"/>
      <c r="G231" s="456"/>
      <c r="H231" s="161"/>
      <c r="I231" s="161"/>
      <c r="J231" s="161"/>
      <c r="K231" s="161"/>
      <c r="L231" s="161"/>
    </row>
    <row r="232" spans="2:12"/>
  </sheetData>
  <sheetProtection password="C79A" sheet="1" objects="1" scenarios="1"/>
  <mergeCells count="240">
    <mergeCell ref="C125:H125"/>
    <mergeCell ref="C212:H212"/>
    <mergeCell ref="C205:H205"/>
    <mergeCell ref="C209:H209"/>
    <mergeCell ref="C207:H207"/>
    <mergeCell ref="C208:H208"/>
    <mergeCell ref="C210:H210"/>
    <mergeCell ref="C181:H181"/>
    <mergeCell ref="C132:H132"/>
    <mergeCell ref="C196:H196"/>
    <mergeCell ref="C215:H215"/>
    <mergeCell ref="C218:H218"/>
    <mergeCell ref="B220:L220"/>
    <mergeCell ref="J226:L226"/>
    <mergeCell ref="C217:H217"/>
    <mergeCell ref="C216:H216"/>
    <mergeCell ref="G8:L8"/>
    <mergeCell ref="C124:H124"/>
    <mergeCell ref="C150:H150"/>
    <mergeCell ref="C131:H131"/>
    <mergeCell ref="B15:D15"/>
    <mergeCell ref="C145:H145"/>
    <mergeCell ref="C146:H146"/>
    <mergeCell ref="C147:H147"/>
    <mergeCell ref="C134:H134"/>
    <mergeCell ref="C137:H137"/>
    <mergeCell ref="C139:H139"/>
    <mergeCell ref="J224:L224"/>
    <mergeCell ref="C221:H221"/>
    <mergeCell ref="B224:D224"/>
    <mergeCell ref="E224:H224"/>
    <mergeCell ref="C168:H168"/>
    <mergeCell ref="C213:H213"/>
    <mergeCell ref="C183:H183"/>
    <mergeCell ref="C191:H191"/>
    <mergeCell ref="C190:H190"/>
    <mergeCell ref="I13:J13"/>
    <mergeCell ref="B10:C10"/>
    <mergeCell ref="B12:C12"/>
    <mergeCell ref="C127:H127"/>
    <mergeCell ref="C116:H116"/>
    <mergeCell ref="C119:H119"/>
    <mergeCell ref="C120:H120"/>
    <mergeCell ref="C118:H118"/>
    <mergeCell ref="C110:H110"/>
    <mergeCell ref="C108:H108"/>
    <mergeCell ref="C184:H184"/>
    <mergeCell ref="C186:H186"/>
    <mergeCell ref="C189:H189"/>
    <mergeCell ref="C188:H188"/>
    <mergeCell ref="C185:H185"/>
    <mergeCell ref="C187:H187"/>
    <mergeCell ref="C211:H211"/>
    <mergeCell ref="C193:H193"/>
    <mergeCell ref="C195:H195"/>
    <mergeCell ref="C206:H206"/>
    <mergeCell ref="C203:H203"/>
    <mergeCell ref="C202:H202"/>
    <mergeCell ref="C198:H198"/>
    <mergeCell ref="C194:H194"/>
    <mergeCell ref="C201:H201"/>
    <mergeCell ref="C182:H182"/>
    <mergeCell ref="B228:C228"/>
    <mergeCell ref="C214:H214"/>
    <mergeCell ref="C222:H222"/>
    <mergeCell ref="C219:H219"/>
    <mergeCell ref="C192:H192"/>
    <mergeCell ref="C197:H197"/>
    <mergeCell ref="C199:H199"/>
    <mergeCell ref="C204:H204"/>
    <mergeCell ref="C200:H200"/>
    <mergeCell ref="C180:H180"/>
    <mergeCell ref="C178:H178"/>
    <mergeCell ref="C179:H179"/>
    <mergeCell ref="C138:H138"/>
    <mergeCell ref="C167:H167"/>
    <mergeCell ref="C152:H152"/>
    <mergeCell ref="C151:H151"/>
    <mergeCell ref="C164:H164"/>
    <mergeCell ref="C161:H161"/>
    <mergeCell ref="C158:H158"/>
    <mergeCell ref="B231:C231"/>
    <mergeCell ref="B227:C227"/>
    <mergeCell ref="D226:H226"/>
    <mergeCell ref="B230:C230"/>
    <mergeCell ref="D228:G228"/>
    <mergeCell ref="D229:E229"/>
    <mergeCell ref="D230:E230"/>
    <mergeCell ref="D231:G231"/>
    <mergeCell ref="B229:C229"/>
    <mergeCell ref="B9:C9"/>
    <mergeCell ref="C144:H144"/>
    <mergeCell ref="C122:H122"/>
    <mergeCell ref="C77:H77"/>
    <mergeCell ref="C64:H64"/>
    <mergeCell ref="C73:H73"/>
    <mergeCell ref="C72:H72"/>
    <mergeCell ref="C121:H121"/>
    <mergeCell ref="C117:H117"/>
    <mergeCell ref="C115:H115"/>
    <mergeCell ref="K2:L2"/>
    <mergeCell ref="D7:L7"/>
    <mergeCell ref="B5:L5"/>
    <mergeCell ref="B6:L6"/>
    <mergeCell ref="K3:L3"/>
    <mergeCell ref="B4:L4"/>
    <mergeCell ref="B7:C7"/>
    <mergeCell ref="B3:C3"/>
    <mergeCell ref="B8:C8"/>
    <mergeCell ref="D9:L9"/>
    <mergeCell ref="C126:H126"/>
    <mergeCell ref="K12:L12"/>
    <mergeCell ref="B11:C11"/>
    <mergeCell ref="D10:F10"/>
    <mergeCell ref="C76:H76"/>
    <mergeCell ref="C78:H78"/>
    <mergeCell ref="C92:H92"/>
    <mergeCell ref="C80:H80"/>
    <mergeCell ref="C16:H16"/>
    <mergeCell ref="C17:H17"/>
    <mergeCell ref="B18:L18"/>
    <mergeCell ref="C82:H82"/>
    <mergeCell ref="C75:H75"/>
    <mergeCell ref="C47:H47"/>
    <mergeCell ref="C35:H35"/>
    <mergeCell ref="C60:H60"/>
    <mergeCell ref="C56:H56"/>
    <mergeCell ref="C57:H57"/>
    <mergeCell ref="C175:H175"/>
    <mergeCell ref="C176:H176"/>
    <mergeCell ref="C169:H169"/>
    <mergeCell ref="C129:H129"/>
    <mergeCell ref="C162:H162"/>
    <mergeCell ref="C160:H160"/>
    <mergeCell ref="C143:H143"/>
    <mergeCell ref="C154:H154"/>
    <mergeCell ref="C130:H130"/>
    <mergeCell ref="C136:H136"/>
    <mergeCell ref="C166:H166"/>
    <mergeCell ref="C155:H155"/>
    <mergeCell ref="C153:H153"/>
    <mergeCell ref="C177:H177"/>
    <mergeCell ref="B163:L163"/>
    <mergeCell ref="C174:H174"/>
    <mergeCell ref="C170:H170"/>
    <mergeCell ref="C173:H173"/>
    <mergeCell ref="C172:H172"/>
    <mergeCell ref="C171:H171"/>
    <mergeCell ref="C165:H165"/>
    <mergeCell ref="C157:H157"/>
    <mergeCell ref="C156:H156"/>
    <mergeCell ref="C149:H149"/>
    <mergeCell ref="C148:H148"/>
    <mergeCell ref="C159:H159"/>
    <mergeCell ref="C111:H111"/>
    <mergeCell ref="C113:H113"/>
    <mergeCell ref="C114:H114"/>
    <mergeCell ref="C112:H112"/>
    <mergeCell ref="C140:H140"/>
    <mergeCell ref="C142:H142"/>
    <mergeCell ref="C141:H141"/>
    <mergeCell ref="C128:H128"/>
    <mergeCell ref="C135:H135"/>
    <mergeCell ref="C133:H133"/>
    <mergeCell ref="C123:H123"/>
    <mergeCell ref="C74:H74"/>
    <mergeCell ref="C62:H62"/>
    <mergeCell ref="C68:H68"/>
    <mergeCell ref="C66:H66"/>
    <mergeCell ref="C65:H65"/>
    <mergeCell ref="C70:H70"/>
    <mergeCell ref="C69:H69"/>
    <mergeCell ref="C67:H67"/>
    <mergeCell ref="C63:H63"/>
    <mergeCell ref="C94:H94"/>
    <mergeCell ref="C103:H103"/>
    <mergeCell ref="C100:H100"/>
    <mergeCell ref="C84:H84"/>
    <mergeCell ref="C91:H91"/>
    <mergeCell ref="C97:H97"/>
    <mergeCell ref="C99:H99"/>
    <mergeCell ref="C101:H101"/>
    <mergeCell ref="C98:H98"/>
    <mergeCell ref="C89:H89"/>
    <mergeCell ref="C71:H71"/>
    <mergeCell ref="C93:H93"/>
    <mergeCell ref="C79:H79"/>
    <mergeCell ref="C88:H88"/>
    <mergeCell ref="C87:H87"/>
    <mergeCell ref="C86:H86"/>
    <mergeCell ref="C81:H81"/>
    <mergeCell ref="C85:H85"/>
    <mergeCell ref="C83:H83"/>
    <mergeCell ref="C90:H90"/>
    <mergeCell ref="C109:H109"/>
    <mergeCell ref="C107:H107"/>
    <mergeCell ref="C96:H96"/>
    <mergeCell ref="C95:H95"/>
    <mergeCell ref="C104:H104"/>
    <mergeCell ref="C106:H106"/>
    <mergeCell ref="C105:H105"/>
    <mergeCell ref="C102:H102"/>
    <mergeCell ref="C61:H61"/>
    <mergeCell ref="C59:H59"/>
    <mergeCell ref="C51:H51"/>
    <mergeCell ref="C50:H50"/>
    <mergeCell ref="C33:H33"/>
    <mergeCell ref="C34:H34"/>
    <mergeCell ref="C45:H45"/>
    <mergeCell ref="C44:H44"/>
    <mergeCell ref="C52:H52"/>
    <mergeCell ref="C48:H48"/>
    <mergeCell ref="C46:H46"/>
    <mergeCell ref="C38:H38"/>
    <mergeCell ref="C36:H36"/>
    <mergeCell ref="C31:H31"/>
    <mergeCell ref="C41:H41"/>
    <mergeCell ref="C43:H43"/>
    <mergeCell ref="C42:H42"/>
    <mergeCell ref="C25:H25"/>
    <mergeCell ref="C26:H26"/>
    <mergeCell ref="C29:H29"/>
    <mergeCell ref="C27:H27"/>
    <mergeCell ref="C40:H40"/>
    <mergeCell ref="C58:H58"/>
    <mergeCell ref="C53:H53"/>
    <mergeCell ref="C49:H49"/>
    <mergeCell ref="C28:H28"/>
    <mergeCell ref="C55:H55"/>
    <mergeCell ref="C54:H54"/>
    <mergeCell ref="C30:H30"/>
    <mergeCell ref="C32:H32"/>
    <mergeCell ref="C37:H37"/>
    <mergeCell ref="C39:H39"/>
    <mergeCell ref="C19:H19"/>
    <mergeCell ref="C20:H20"/>
    <mergeCell ref="C21:H21"/>
    <mergeCell ref="C23:H23"/>
    <mergeCell ref="C22:H22"/>
    <mergeCell ref="C24:H24"/>
  </mergeCells>
  <phoneticPr fontId="40" type="noConversion"/>
  <conditionalFormatting sqref="D7:L7">
    <cfRule type="cellIs" dxfId="12" priority="4" stopIfTrue="1" operator="equal">
      <formula>"(za ovo razdoblje i ovu vrstu obveznika obrazac se ne popunjava)"</formula>
    </cfRule>
  </conditionalFormatting>
  <conditionalFormatting sqref="B6:L6">
    <cfRule type="cellIs" dxfId="11" priority="5" stopIfTrue="1" operator="equal">
      <formula>$P$7</formula>
    </cfRule>
  </conditionalFormatting>
  <conditionalFormatting sqref="J19:K162 J221:K222 J164:K213 J215:K219">
    <cfRule type="cellIs" dxfId="10" priority="8" stopIfTrue="1" operator="lessThan">
      <formula>0</formula>
    </cfRule>
    <cfRule type="cellIs" dxfId="9" priority="9" stopIfTrue="1" operator="notEqual">
      <formula>ROUND(J19,2)</formula>
    </cfRule>
  </conditionalFormatting>
  <conditionalFormatting sqref="J214:K214">
    <cfRule type="cellIs" dxfId="8" priority="10" stopIfTrue="1" operator="notEqual">
      <formula>ROUND(J214,2)</formula>
    </cfRule>
  </conditionalFormatting>
  <dataValidations count="3">
    <dataValidation type="whole" operator="greaterThanOrEqual" allowBlank="1" showErrorMessage="1" errorTitle="Nedozvoljen unos" error="Dozvoljen je samo upis pozitivnih cijelih brojeva, ako je iznos nula (tj. nema podatka), upišite nulu" sqref="J164:K167">
      <formula1>0</formula1>
    </dataValidation>
    <dataValidation type="decimal" operator="greaterThanOrEqual" allowBlank="1" showErrorMessage="1" errorTitle="Nedozvoljen unos" error="Dozvoljen je samo upis pozitivnih brojeva, ako je iznos nula (tj. nema podatka), upišite nulu" sqref="J19:K162">
      <formula1>0</formula1>
    </dataValidation>
    <dataValidation type="decimal" operator="greaterThanOrEqual" allowBlank="1" showErrorMessage="1" errorTitle="Nedozvoljen unos" error="Dozvoljen je samo upis pozitivnih brojeva zaokruženih na 2 decimale, ako je iznos nula (tj. nema podatka), upišite nulu" sqref="J168:K219 J221:K222">
      <formula1>0</formula1>
    </dataValidation>
  </dataValidations>
  <hyperlinks>
    <hyperlink ref="J1" location="Kontrole!A1" tooltip="Link na radni list Kontrole" display="Kontrole"/>
    <hyperlink ref="K1" location="Sifre!A1" tooltip="Šifarnici djelatnosti i gradova/općina" display="Šifre"/>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H1" location="GPRIZNPF!A1" tooltip="Link na obrazac G-PR-IZ-NPF" display="G-PR-IZ-NPF"/>
  </hyperlinks>
  <printOptions horizontalCentered="1"/>
  <pageMargins left="0.59055118110236227" right="0.59055118110236227" top="0.78740157480314965" bottom="0.78740157480314965" header="0.59055118110236227" footer="0.59055118110236227"/>
  <pageSetup paperSize="9" scale="74" fitToHeight="0" orientation="portrait" r:id="rId1"/>
  <headerFooter alignWithMargins="0">
    <oddFooter>&amp;RStranica: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Novosti</vt:lpstr>
      <vt:lpstr>Upute</vt:lpstr>
      <vt:lpstr>PraviPod707</vt:lpstr>
      <vt:lpstr>PraviPod708</vt:lpstr>
      <vt:lpstr>PraviPod709</vt:lpstr>
      <vt:lpstr>PraviPod710</vt:lpstr>
      <vt:lpstr>RefStr</vt:lpstr>
      <vt:lpstr>PRRAS</vt:lpstr>
      <vt:lpstr>BIL</vt:lpstr>
      <vt:lpstr>GPRIZNPF</vt:lpstr>
      <vt:lpstr>Sifre</vt:lpstr>
      <vt:lpstr>Kontrole</vt:lpstr>
      <vt:lpstr>Promjene</vt:lpstr>
      <vt:lpstr>BIL!Print_Area</vt:lpstr>
      <vt:lpstr>GPRIZNPF!Print_Area</vt:lpstr>
      <vt:lpstr>Kontrole!Print_Area</vt:lpstr>
      <vt:lpstr>Novosti!Print_Area</vt:lpstr>
      <vt:lpstr>PRRAS!Print_Area</vt:lpstr>
      <vt:lpstr>RefStr!Print_Area</vt:lpstr>
      <vt:lpstr>Sifre!Print_Area</vt:lpstr>
      <vt:lpstr>Upute!Print_Area</vt:lpstr>
      <vt:lpstr>PRRAS!Print_Titles</vt:lpstr>
      <vt:lpstr>Sifre!Print_Titles</vt:lpstr>
    </vt:vector>
  </TitlesOfParts>
  <Company>Zavod za platni promet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Server_statistike</dc:creator>
  <cp:lastModifiedBy>bakal</cp:lastModifiedBy>
  <cp:lastPrinted>2019-01-14T12:51:57Z</cp:lastPrinted>
  <dcterms:created xsi:type="dcterms:W3CDTF">2001-11-21T09:32:18Z</dcterms:created>
  <dcterms:modified xsi:type="dcterms:W3CDTF">2025-08-03T10:22:42Z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